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G:\Shared drives\_EAC\Projects\In Progress\20786 EECA - DIY Emissions Plan How-to Video\2. Video\"/>
    </mc:Choice>
  </mc:AlternateContent>
  <xr:revisionPtr revIDLastSave="0" documentId="13_ncr:1_{9F382F11-6ABC-47A8-98A6-28F1DFB922F7}" xr6:coauthVersionLast="47" xr6:coauthVersionMax="47" xr10:uidLastSave="{00000000-0000-0000-0000-000000000000}"/>
  <workbookProtection workbookAlgorithmName="SHA-512" workbookHashValue="FeHazhTigJ3MgnFlSrVvYbIAO3Iqnwt+zkfxhkAf1Oo5nNuMX2XXz/zgI9IXspWih31pIFiiM+sN4cs6uBtGRQ==" workbookSaltValue="BLiYoJp5cS4VN3z28Gzgog==" workbookSpinCount="100000" lockStructure="1"/>
  <bookViews>
    <workbookView xWindow="-120" yWindow="-120" windowWidth="29040" windowHeight="15720" tabRatio="656" firstSheet="1" activeTab="1" xr2:uid="{29912723-433A-4EDD-9DD9-8951D10BA4FF}"/>
  </bookViews>
  <sheets>
    <sheet name="Admin - to be hidden" sheetId="258" state="hidden" r:id="rId1"/>
    <sheet name="ReadMe" sheetId="273" r:id="rId2"/>
    <sheet name="Step 1-Emissions" sheetId="286" r:id="rId3"/>
    <sheet name="Step 1a " sheetId="297" r:id="rId4"/>
    <sheet name="Step 2-Demand Reduction" sheetId="275" r:id="rId5"/>
    <sheet name="Step 2a" sheetId="294" r:id="rId6"/>
    <sheet name="Step 3-Fuel Switching" sheetId="276" r:id="rId7"/>
    <sheet name="Fuel Sw" sheetId="290" r:id="rId8"/>
    <sheet name="Master table" sheetId="296" state="hidden" r:id="rId9"/>
    <sheet name="Roadmap" sheetId="295" r:id="rId10"/>
    <sheet name="Sum Table" sheetId="287" r:id="rId11"/>
    <sheet name="Discussion Notes" sheetId="277" state="veryHidden" r:id="rId12"/>
  </sheets>
  <definedNames>
    <definedName name="_AMO_ContentDefinition_916029917" hidden="1">"'Partitions:9'"</definedName>
    <definedName name="_AMO_ContentDefinition_916029917.0" hidden="1">"'&lt;ContentDefinition name=""SASAppAI:S_COMSA.SPO_PRICEOUTPUT"" rsid=""916029917"" type=""DataSet"" format=""ReportXml"" imgfmt=""ActiveX"" created=""12/04/2012 09:50:45"" modifed=""01/06/2015 07:35:40"" user=""Katie Salmon"" apply=""False"" thread=""B'"</definedName>
    <definedName name="_AMO_ContentDefinition_916029917.1" hidden="1">"'ackground"" css=""C:\Program Files\SAS\Add-InForMicrosoftOffice\4.3\Styles\AMODefault.css"" range=""SASAppAI_S_COMSA_SPO_PRICEOUTPUT"" auto=""False"" xTime=""00:00:00.0156253"" rTime=""00:00:00.5937614"" bgnew=""False"" nFmt=""False"" grphSet=""Fa'"</definedName>
    <definedName name="_AMO_ContentDefinition_916029917.2" hidden="1">"'lse"" imgY=""0"" imgX=""0""&gt;_x000D_
  &lt;files /&gt;_x000D_
  &lt;parents /&gt;_x000D_
  &lt;children /&gt;_x000D_
  &lt;param n=""AMO_Version"" v=""4.3"" /&gt;_x000D_
  &lt;param n=""DisplayName"" v=""SASAppAI:S_COMSA.SPO_PRICEOUTPUT"" /&gt;_x000D_
  &lt;param n=""DisplayType"" v=""Data Set"" /&gt;_x000D_
  &lt;param n=""DataS'"</definedName>
    <definedName name="_AMO_ContentDefinition_916029917.3" hidden="1">"'ourceType"" v=""SAS DATASET"" /&gt;_x000D_
  &lt;param n=""SASFilter"" v="""" /&gt;_x000D_
  &lt;param n=""MoreSheetsForRows"" v=""True"" /&gt;_x000D_
  &lt;param n=""PageSize"" v=""500"" /&gt;_x000D_
  &lt;param n=""ShowRowNumbers"" v=""False"" /&gt;_x000D_
  &lt;param n=""CredKey"" v=""SPO_PRICEOUTPUT&amp;#x1;SA'"</definedName>
    <definedName name="_AMO_ContentDefinition_916029917.4" hidden="1">"'SAppAI&amp;#x1;Commercial Sales"" /&gt;_x000D_
  &lt;param n=""ClassName"" v=""SAS.OfficeAddin.DataViewItem"" /&gt;_x000D_
  &lt;param n=""ServerName"" v=""SASAppAI"" /&gt;_x000D_
  &lt;param n=""DataSource"" v=""&amp;lt;SasDataSource Version=&amp;quot;4.2&amp;quot; Type=&amp;quot;SAS.Servers.Dataset&amp;quot;'"</definedName>
    <definedName name="_AMO_ContentDefinition_916029917.5" hidden="1">"' Svr=&amp;quot;SASAppAI&amp;quot; Lib=&amp;quot;S_COMSA&amp;quot; FilterDS=&amp;quot;&amp;amp;lt;?xml version=&amp;amp;quot;1.0&amp;amp;quot; encoding=&amp;amp;quot;utf-16&amp;amp;quot;?&amp;amp;gt;&amp;amp;lt;FilterTree&amp;amp;gt;&amp;amp;lt;TreeRoot /&amp;amp;gt;&amp;amp;lt;/FilterTree&amp;amp;gt;&amp;quot; ColSelFlg=&amp;'"</definedName>
    <definedName name="_AMO_ContentDefinition_916029917.6" hidden="1">"'quot;0&amp;quot; Name=&amp;quot;SPO_PRICEOUTPUT&amp;quot; /&amp;gt;"" /&gt;_x000D_
  &lt;param n=""ExcelTableColumnCount"" v=""12"" /&gt;_x000D_
  &lt;param n=""ExcelTableRowCount"" v=""1490"" /&gt;_x000D_
  &lt;param n=""DataRowCount"" v=""1490"" /&gt;_x000D_
  &lt;param n=""DataColCount"" v=""12"" /&gt;_x000D_
  &lt;para'"</definedName>
    <definedName name="_AMO_ContentDefinition_916029917.7" hidden="1">"'m n=""ObsColumn"" v=""false"" /&gt;_x000D_
  &lt;param n=""ExcelFormattingHash"" v=""1225433692"" /&gt;_x000D_
  &lt;param n=""ExcelFormatting"" v=""Automatic"" /&gt;_x000D_
  &lt;ExcelXMLOptions AdjColWidths=""True"" RowOpt=""InsertCells"" ColOpt=""InsertCells"" /&gt;_x000D_
&lt;/'"</definedName>
    <definedName name="_AMO_ContentDefinition_916029917.8" hidden="1">"'ContentDefinition&gt;'"</definedName>
    <definedName name="_AMO_ContentLocation_916029917__A1" hidden="1">"'Partitions:2'"</definedName>
    <definedName name="_AMO_ContentLocation_916029917__A1.0" hidden="1">"'&lt;ContentLocation path=""A1"" rsid=""916029917"" tag="""" fid=""0""&gt;_x000D_
  &lt;param n=""_NumRows"" v=""1492"" /&gt;_x000D_
  &lt;param n=""_NumCols"" v=""12"" /&gt;_x000D_
  &lt;param n=""SASDataState"" v=""none"" /&gt;_x000D_
  &lt;param n=""SASDataStart"" v=""1"" /&gt;_x000D_
  &lt;param n=""SASData'"</definedName>
    <definedName name="_AMO_ContentLocation_916029917__A1.1" hidden="1">"'End"" v=""1490"" /&gt;_x000D_
&lt;/ContentLocation&gt;'"</definedName>
    <definedName name="_AMO_RefreshMultipleList" hidden="1">"'&lt;Items&gt;_x000D_
  &lt;Item Id=""916029917"" Checked=""True"" /&gt;_x000D_
&lt;/Items&gt;'"</definedName>
    <definedName name="_AMO_SingleObject_916029917__A1" hidden="1">#REF!</definedName>
    <definedName name="_AMO_XmlVersion" hidden="1">"'1'"</definedName>
    <definedName name="a" hidden="1">#REF!</definedName>
    <definedName name="ads" hidden="1">#REF!</definedName>
    <definedName name="asd" hidden="1">#REF!</definedName>
    <definedName name="asdasd" hidden="1">#REF!</definedName>
    <definedName name="BiogasList">'Admin - to be hidden'!$C$59:$C$60</definedName>
    <definedName name="CoalList">'Admin - to be hidden'!$C$42:$C$44</definedName>
    <definedName name="dcyru" hidden="1">#REF!</definedName>
    <definedName name="DieselList">'Admin - to be hidden'!$C$49:$C$50</definedName>
    <definedName name="ElectricityList">'Admin - to be hidden'!$C$56</definedName>
    <definedName name="fsadf" hidden="1">#REF!</definedName>
    <definedName name="FuelOilList">'Admin - to be hidden'!$C$45:$C$46</definedName>
    <definedName name="GeothermalList">'Admin - to be hidden'!$C$61</definedName>
    <definedName name="LPGList">'Admin - to be hidden'!$C$51:$C$53</definedName>
    <definedName name="NaturalGasList">'Admin - to be hidden'!$C$54:$C$55</definedName>
    <definedName name="PetrolList">'Admin - to be hidden'!$C$47:$C$48</definedName>
    <definedName name="solver_adj" localSheetId="3" hidden="1">'Step 1a '!$C$31:$C$42</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lhs1" localSheetId="3" hidden="1">'Step 1a '!$C$31:$C$42</definedName>
    <definedName name="solver_lhs2" localSheetId="3" hidden="1">'Step 1a '!$C$31:$C$42</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2</definedName>
    <definedName name="solver_nwt" localSheetId="3" hidden="1">1</definedName>
    <definedName name="solver_opt" localSheetId="3" hidden="1">'Step 1a '!$C$27</definedName>
    <definedName name="solver_pre" localSheetId="3" hidden="1">0.000001</definedName>
    <definedName name="solver_rbv" localSheetId="3" hidden="1">1</definedName>
    <definedName name="solver_rel1" localSheetId="3" hidden="1">1</definedName>
    <definedName name="solver_rel2" localSheetId="3" hidden="1">3</definedName>
    <definedName name="solver_rhs1" localSheetId="3" hidden="1">0.115</definedName>
    <definedName name="solver_rhs2" localSheetId="3" hidden="1">0.085</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1</definedName>
    <definedName name="solver_ver" localSheetId="3" hidden="1">3</definedName>
    <definedName name="WoodList">'Admin - to be hidden'!$C$57:$C$58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275" l="1"/>
  <c r="D26" i="297"/>
  <c r="D17" i="297"/>
  <c r="D18" i="297"/>
  <c r="D19" i="297"/>
  <c r="D20" i="297"/>
  <c r="D21" i="297"/>
  <c r="D22" i="297"/>
  <c r="D23" i="297"/>
  <c r="D24" i="297"/>
  <c r="D25" i="297"/>
  <c r="D16" i="297"/>
  <c r="D15" i="297"/>
  <c r="E20" i="294" l="1"/>
  <c r="D20" i="275"/>
  <c r="C20" i="294"/>
  <c r="D44" i="258"/>
  <c r="E30" i="286" a="1"/>
  <c r="E30" i="286" s="1"/>
  <c r="F30" i="286" s="1"/>
  <c r="F18" i="258"/>
  <c r="H18" i="258"/>
  <c r="D20" i="294" l="1"/>
  <c r="C21" i="275"/>
  <c r="H23" i="258" l="1"/>
  <c r="E34" i="258" s="1"/>
  <c r="DG25" i="295" l="1"/>
  <c r="DG26" i="295"/>
  <c r="DG27" i="295"/>
  <c r="DG28" i="295"/>
  <c r="DG29" i="295"/>
  <c r="DG30" i="295"/>
  <c r="DG31" i="295"/>
  <c r="DG32" i="295"/>
  <c r="DG33" i="295"/>
  <c r="DG34" i="295"/>
  <c r="DG35" i="295"/>
  <c r="DG36" i="295"/>
  <c r="DG37" i="295"/>
  <c r="DG38" i="295"/>
  <c r="DG39" i="295"/>
  <c r="DG40" i="295"/>
  <c r="DG41" i="295"/>
  <c r="DG42" i="295"/>
  <c r="DG43" i="295"/>
  <c r="DG44" i="295"/>
  <c r="DG45" i="295"/>
  <c r="DG46" i="295"/>
  <c r="DG21" i="295"/>
  <c r="DG22" i="295"/>
  <c r="DG23" i="295"/>
  <c r="DG24" i="295"/>
  <c r="D36" i="276"/>
  <c r="B39" i="286"/>
  <c r="L48" i="296"/>
  <c r="L47" i="296"/>
  <c r="L46" i="296"/>
  <c r="F48" i="296"/>
  <c r="F47" i="296"/>
  <c r="F46" i="296"/>
  <c r="E48" i="296"/>
  <c r="I48" i="296" s="1"/>
  <c r="E47" i="296"/>
  <c r="I47" i="296" s="1"/>
  <c r="E46" i="296"/>
  <c r="I46" i="296" s="1"/>
  <c r="L45" i="296"/>
  <c r="F45" i="296"/>
  <c r="G45" i="296"/>
  <c r="E45" i="296"/>
  <c r="I45" i="296" s="1"/>
  <c r="C27" i="290"/>
  <c r="D65" i="290"/>
  <c r="E65" i="290"/>
  <c r="F65" i="290"/>
  <c r="G65" i="290"/>
  <c r="D66" i="290"/>
  <c r="E66" i="290"/>
  <c r="F66" i="290"/>
  <c r="G66" i="290"/>
  <c r="C66" i="290"/>
  <c r="C65" i="290"/>
  <c r="D52" i="290"/>
  <c r="E52" i="290"/>
  <c r="F52" i="290"/>
  <c r="G52" i="290"/>
  <c r="D53" i="290"/>
  <c r="E53" i="290"/>
  <c r="F53" i="290"/>
  <c r="G53" i="290"/>
  <c r="C53" i="290"/>
  <c r="C52" i="290"/>
  <c r="D39" i="290"/>
  <c r="E39" i="290"/>
  <c r="F39" i="290"/>
  <c r="G39" i="290"/>
  <c r="D40" i="290"/>
  <c r="E40" i="290"/>
  <c r="F40" i="290"/>
  <c r="G40" i="290"/>
  <c r="C40" i="290"/>
  <c r="C39" i="290"/>
  <c r="D26" i="290"/>
  <c r="E26" i="290"/>
  <c r="F26" i="290"/>
  <c r="G26" i="290"/>
  <c r="D27" i="290"/>
  <c r="E27" i="290"/>
  <c r="F27" i="290"/>
  <c r="G27" i="290"/>
  <c r="C26" i="290"/>
  <c r="H34" i="276"/>
  <c r="I34" i="276"/>
  <c r="D13" i="290"/>
  <c r="E13" i="290"/>
  <c r="F13" i="290"/>
  <c r="G13" i="290"/>
  <c r="F14" i="290"/>
  <c r="G14" i="290"/>
  <c r="C13" i="290"/>
  <c r="E14" i="297"/>
  <c r="K14" i="297"/>
  <c r="H14" i="297"/>
  <c r="H35" i="294"/>
  <c r="H36" i="294"/>
  <c r="H37" i="294"/>
  <c r="H38" i="294"/>
  <c r="H39" i="294"/>
  <c r="H40" i="294"/>
  <c r="H41" i="294"/>
  <c r="H42" i="294"/>
  <c r="H43" i="294"/>
  <c r="H44" i="294"/>
  <c r="H45" i="294"/>
  <c r="H46" i="294"/>
  <c r="H47" i="294"/>
  <c r="H48" i="294"/>
  <c r="H49" i="294"/>
  <c r="G35" i="294"/>
  <c r="G36" i="294"/>
  <c r="G37" i="294"/>
  <c r="G38" i="294"/>
  <c r="G39" i="294"/>
  <c r="G40" i="294"/>
  <c r="G41" i="294"/>
  <c r="G42" i="294"/>
  <c r="G43" i="294"/>
  <c r="G44" i="294"/>
  <c r="G45" i="294"/>
  <c r="G46" i="294"/>
  <c r="G47" i="294"/>
  <c r="G48" i="294"/>
  <c r="G49" i="294"/>
  <c r="B16" i="297" l="1"/>
  <c r="B17" i="297" s="1"/>
  <c r="B18" i="297" s="1"/>
  <c r="B19" i="297" s="1"/>
  <c r="B20" i="297" s="1"/>
  <c r="B21" i="297" s="1"/>
  <c r="B22" i="297" s="1"/>
  <c r="B23" i="297" s="1"/>
  <c r="B24" i="297" s="1"/>
  <c r="B25" i="297" s="1"/>
  <c r="B26" i="297" s="1"/>
  <c r="E27" i="297"/>
  <c r="H27" i="297"/>
  <c r="K27" i="297"/>
  <c r="M27" i="297"/>
  <c r="J27" i="297"/>
  <c r="D27" i="297"/>
  <c r="C27" i="297"/>
  <c r="K13" i="297"/>
  <c r="H13" i="297"/>
  <c r="E13" i="297"/>
  <c r="F25" i="297" s="1" a="1"/>
  <c r="F25" i="297" s="1"/>
  <c r="F20" i="297" l="1" a="1"/>
  <c r="F20" i="297" s="1"/>
  <c r="F26" i="297" a="1"/>
  <c r="F26" i="297" s="1"/>
  <c r="F21" i="297" a="1"/>
  <c r="F21" i="297" s="1"/>
  <c r="F22" i="297" a="1"/>
  <c r="F22" i="297" s="1"/>
  <c r="F23" i="297" a="1"/>
  <c r="F23" i="297" s="1"/>
  <c r="F24" i="297" a="1"/>
  <c r="F24" i="297" s="1"/>
  <c r="F17" i="297" a="1"/>
  <c r="F17" i="297" s="1"/>
  <c r="F19" i="297" a="1"/>
  <c r="F19" i="297" s="1"/>
  <c r="F16" i="297" a="1"/>
  <c r="F16" i="297" s="1"/>
  <c r="L20" i="297" a="1"/>
  <c r="L20" i="297" s="1"/>
  <c r="L21" i="297" a="1"/>
  <c r="L21" i="297" s="1"/>
  <c r="L24" i="297" a="1"/>
  <c r="L24" i="297" s="1"/>
  <c r="L18" i="297" a="1"/>
  <c r="L18" i="297" s="1"/>
  <c r="L16" i="297" a="1"/>
  <c r="L16" i="297" s="1"/>
  <c r="L23" i="297" a="1"/>
  <c r="L23" i="297" s="1"/>
  <c r="L17" i="297" a="1"/>
  <c r="L17" i="297" s="1"/>
  <c r="L25" i="297" a="1"/>
  <c r="L25" i="297" s="1"/>
  <c r="L19" i="297" a="1"/>
  <c r="L19" i="297" s="1"/>
  <c r="L26" i="297" a="1"/>
  <c r="L26" i="297" s="1"/>
  <c r="L15" i="297" a="1"/>
  <c r="L15" i="297" s="1"/>
  <c r="L22" i="297" a="1"/>
  <c r="L22" i="297" s="1"/>
  <c r="F18" i="297" a="1"/>
  <c r="F18" i="297" s="1"/>
  <c r="F15" i="297" a="1"/>
  <c r="F15" i="297" s="1"/>
  <c r="G27" i="297" l="1"/>
  <c r="L27" i="297"/>
  <c r="F27" i="297"/>
  <c r="H33" i="295" l="1"/>
  <c r="H43" i="295"/>
  <c r="H44" i="295"/>
  <c r="H45" i="295"/>
  <c r="H46" i="295"/>
  <c r="H34" i="295"/>
  <c r="H35" i="295"/>
  <c r="H36" i="295"/>
  <c r="H37" i="295"/>
  <c r="H38" i="295"/>
  <c r="H39" i="295"/>
  <c r="H40" i="295"/>
  <c r="H41" i="295"/>
  <c r="H42" i="295"/>
  <c r="F33" i="295"/>
  <c r="F34" i="295"/>
  <c r="F35" i="295"/>
  <c r="F36" i="295"/>
  <c r="F37" i="295"/>
  <c r="F38" i="295"/>
  <c r="F39" i="295"/>
  <c r="F40" i="295"/>
  <c r="F41" i="295"/>
  <c r="F42" i="295"/>
  <c r="F43" i="295"/>
  <c r="F44" i="295"/>
  <c r="F45" i="295"/>
  <c r="F46" i="295"/>
  <c r="L44" i="296"/>
  <c r="M48" i="296"/>
  <c r="M47" i="296"/>
  <c r="M46" i="296"/>
  <c r="M45" i="296"/>
  <c r="M44" i="296"/>
  <c r="K48" i="296"/>
  <c r="K47" i="296"/>
  <c r="K46" i="296"/>
  <c r="K45" i="296"/>
  <c r="K44" i="296"/>
  <c r="J48" i="296"/>
  <c r="J47" i="296"/>
  <c r="J46" i="296"/>
  <c r="J45" i="296"/>
  <c r="E44" i="296"/>
  <c r="D48" i="296"/>
  <c r="D47" i="296"/>
  <c r="D46" i="296"/>
  <c r="D45" i="296"/>
  <c r="D44" i="296"/>
  <c r="G48" i="296"/>
  <c r="G47" i="296"/>
  <c r="G46" i="296"/>
  <c r="C48" i="296"/>
  <c r="C47" i="296"/>
  <c r="C46" i="296"/>
  <c r="C45" i="296"/>
  <c r="C44" i="296"/>
  <c r="K25" i="296"/>
  <c r="K26" i="296"/>
  <c r="K27" i="296"/>
  <c r="K28" i="296"/>
  <c r="K29" i="296"/>
  <c r="K30" i="296"/>
  <c r="K31" i="296"/>
  <c r="K32" i="296"/>
  <c r="K33" i="296"/>
  <c r="K24" i="296"/>
  <c r="M25" i="296"/>
  <c r="M26" i="296"/>
  <c r="M27" i="296"/>
  <c r="M28" i="296"/>
  <c r="M29" i="296"/>
  <c r="M30" i="296"/>
  <c r="M31" i="296"/>
  <c r="M32" i="296"/>
  <c r="M33" i="296"/>
  <c r="M34" i="296"/>
  <c r="M35" i="296"/>
  <c r="M36" i="296"/>
  <c r="M37" i="296"/>
  <c r="M38" i="296"/>
  <c r="M39" i="296"/>
  <c r="M40" i="296"/>
  <c r="M41" i="296"/>
  <c r="M42" i="296"/>
  <c r="M43" i="296"/>
  <c r="M24" i="296"/>
  <c r="M5" i="296"/>
  <c r="M6" i="296"/>
  <c r="M7" i="296"/>
  <c r="M8" i="296"/>
  <c r="M9" i="296"/>
  <c r="M10" i="296"/>
  <c r="M11" i="296"/>
  <c r="M12" i="296"/>
  <c r="M13" i="296"/>
  <c r="M14" i="296"/>
  <c r="M15" i="296"/>
  <c r="M16" i="296"/>
  <c r="M17" i="296"/>
  <c r="M18" i="296"/>
  <c r="M19" i="296"/>
  <c r="M20" i="296"/>
  <c r="M21" i="296"/>
  <c r="M22" i="296"/>
  <c r="M23" i="296"/>
  <c r="M4" i="296"/>
  <c r="L25" i="296"/>
  <c r="L26" i="296"/>
  <c r="L27" i="296"/>
  <c r="L28" i="296"/>
  <c r="L29" i="296"/>
  <c r="L30" i="296"/>
  <c r="L31" i="296"/>
  <c r="L32" i="296"/>
  <c r="L33" i="296"/>
  <c r="L34" i="296"/>
  <c r="L35" i="296"/>
  <c r="L36" i="296"/>
  <c r="L37" i="296"/>
  <c r="L38" i="296"/>
  <c r="L39" i="296"/>
  <c r="L40" i="296"/>
  <c r="L41" i="296"/>
  <c r="L42" i="296"/>
  <c r="L43" i="296"/>
  <c r="L24" i="296"/>
  <c r="L5" i="296"/>
  <c r="L6" i="296"/>
  <c r="L7" i="296"/>
  <c r="L8" i="296"/>
  <c r="L9" i="296"/>
  <c r="L10" i="296"/>
  <c r="L11" i="296"/>
  <c r="L12" i="296"/>
  <c r="L13" i="296"/>
  <c r="L14" i="296"/>
  <c r="L15" i="296"/>
  <c r="L16" i="296"/>
  <c r="L17" i="296"/>
  <c r="L18" i="296"/>
  <c r="L19" i="296"/>
  <c r="L20" i="296"/>
  <c r="L21" i="296"/>
  <c r="L22" i="296"/>
  <c r="L23" i="296"/>
  <c r="L4" i="296"/>
  <c r="K34" i="296"/>
  <c r="K35" i="296"/>
  <c r="K36" i="296"/>
  <c r="K37" i="296"/>
  <c r="K38" i="296"/>
  <c r="K39" i="296"/>
  <c r="K40" i="296"/>
  <c r="K41" i="296"/>
  <c r="K42" i="296"/>
  <c r="K43" i="296"/>
  <c r="K5" i="296"/>
  <c r="K6" i="296"/>
  <c r="K7" i="296"/>
  <c r="K8" i="296"/>
  <c r="K9" i="296"/>
  <c r="K10" i="296"/>
  <c r="K11" i="296"/>
  <c r="K12" i="296"/>
  <c r="K13" i="296"/>
  <c r="K14" i="296"/>
  <c r="K15" i="296"/>
  <c r="K16" i="296"/>
  <c r="K17" i="296"/>
  <c r="K18" i="296"/>
  <c r="K19" i="296"/>
  <c r="K20" i="296"/>
  <c r="K21" i="296"/>
  <c r="K22" i="296"/>
  <c r="K23" i="296"/>
  <c r="K4" i="296"/>
  <c r="D25" i="296"/>
  <c r="D26" i="296"/>
  <c r="D27" i="296"/>
  <c r="D28" i="296"/>
  <c r="D29" i="296"/>
  <c r="D30" i="296"/>
  <c r="D31" i="296"/>
  <c r="D32" i="296"/>
  <c r="D33" i="296"/>
  <c r="D34" i="296"/>
  <c r="D35" i="296"/>
  <c r="D36" i="296"/>
  <c r="D37" i="296"/>
  <c r="D38" i="296"/>
  <c r="D39" i="296"/>
  <c r="D40" i="296"/>
  <c r="D41" i="296"/>
  <c r="D42" i="296"/>
  <c r="D43" i="296"/>
  <c r="D24" i="296"/>
  <c r="D5" i="296"/>
  <c r="D6" i="296"/>
  <c r="D7" i="296"/>
  <c r="D8" i="296"/>
  <c r="D9" i="296"/>
  <c r="I9" i="296" s="1"/>
  <c r="D10" i="296"/>
  <c r="D11" i="296"/>
  <c r="D12" i="296"/>
  <c r="D13" i="296"/>
  <c r="D14" i="296"/>
  <c r="I14" i="296" s="1"/>
  <c r="D15" i="296"/>
  <c r="D16" i="296"/>
  <c r="D17" i="296"/>
  <c r="I17" i="296" s="1"/>
  <c r="D18" i="296"/>
  <c r="D19" i="296"/>
  <c r="D20" i="296"/>
  <c r="D21" i="296"/>
  <c r="D22" i="296"/>
  <c r="I22" i="296" s="1"/>
  <c r="D23" i="296"/>
  <c r="D4" i="296"/>
  <c r="C25" i="296"/>
  <c r="C26" i="296"/>
  <c r="C27" i="296"/>
  <c r="C28" i="296"/>
  <c r="C29" i="296"/>
  <c r="C30" i="296"/>
  <c r="C31" i="296"/>
  <c r="C32" i="296"/>
  <c r="C33" i="296"/>
  <c r="C34" i="296"/>
  <c r="C35" i="296"/>
  <c r="C36" i="296"/>
  <c r="C37" i="296"/>
  <c r="C38" i="296"/>
  <c r="C39" i="296"/>
  <c r="C40" i="296"/>
  <c r="C41" i="296"/>
  <c r="C42" i="296"/>
  <c r="C43" i="296"/>
  <c r="C24" i="296"/>
  <c r="C5" i="296"/>
  <c r="C6" i="296"/>
  <c r="C7" i="296"/>
  <c r="C8" i="296"/>
  <c r="C9" i="296"/>
  <c r="C10" i="296"/>
  <c r="C11" i="296"/>
  <c r="C12" i="296"/>
  <c r="C13" i="296"/>
  <c r="C14" i="296"/>
  <c r="C15" i="296"/>
  <c r="C16" i="296"/>
  <c r="C17" i="296"/>
  <c r="C18" i="296"/>
  <c r="C19" i="296"/>
  <c r="C20" i="296"/>
  <c r="C21" i="296"/>
  <c r="C22" i="296"/>
  <c r="C23" i="296"/>
  <c r="C4" i="296"/>
  <c r="B25" i="296"/>
  <c r="B26" i="296"/>
  <c r="B27" i="296"/>
  <c r="B28" i="296"/>
  <c r="B29" i="296"/>
  <c r="B30" i="296"/>
  <c r="B31" i="296"/>
  <c r="B32" i="296"/>
  <c r="B33" i="296"/>
  <c r="B34" i="296"/>
  <c r="B35" i="296"/>
  <c r="B36" i="296"/>
  <c r="B37" i="296"/>
  <c r="B38" i="296"/>
  <c r="B39" i="296"/>
  <c r="B40" i="296"/>
  <c r="B41" i="296"/>
  <c r="B42" i="296"/>
  <c r="B43" i="296"/>
  <c r="B24" i="296"/>
  <c r="B5" i="296"/>
  <c r="B6" i="296"/>
  <c r="B7" i="296"/>
  <c r="B8" i="296"/>
  <c r="B9" i="296"/>
  <c r="B10" i="296"/>
  <c r="B11" i="296"/>
  <c r="B12" i="296"/>
  <c r="B13" i="296"/>
  <c r="B14" i="296"/>
  <c r="B15" i="296"/>
  <c r="B16" i="296"/>
  <c r="B17" i="296"/>
  <c r="B18" i="296"/>
  <c r="B19" i="296"/>
  <c r="B20" i="296"/>
  <c r="B21" i="296"/>
  <c r="B22" i="296"/>
  <c r="B23" i="296"/>
  <c r="B4" i="296"/>
  <c r="H5" i="296"/>
  <c r="H6" i="296"/>
  <c r="H7" i="296"/>
  <c r="H8" i="296"/>
  <c r="H9" i="296"/>
  <c r="H10" i="296"/>
  <c r="H11" i="296"/>
  <c r="H12" i="296"/>
  <c r="H13" i="296"/>
  <c r="H14" i="296"/>
  <c r="H15" i="296"/>
  <c r="H16" i="296"/>
  <c r="H17" i="296"/>
  <c r="H18" i="296"/>
  <c r="H19" i="296"/>
  <c r="H20" i="296"/>
  <c r="H21" i="296"/>
  <c r="H22" i="296"/>
  <c r="H23" i="296"/>
  <c r="H4" i="296"/>
  <c r="I20" i="296" l="1"/>
  <c r="I12" i="296"/>
  <c r="I11" i="296"/>
  <c r="I19" i="296"/>
  <c r="I16" i="296"/>
  <c r="I23" i="296"/>
  <c r="I15" i="296"/>
  <c r="I21" i="296"/>
  <c r="I13" i="296"/>
  <c r="I18" i="296"/>
  <c r="I10" i="296"/>
  <c r="I4" i="296"/>
  <c r="I8" i="296"/>
  <c r="I7" i="296"/>
  <c r="I5" i="296"/>
  <c r="I6" i="296"/>
  <c r="B11" i="287" a="1"/>
  <c r="B11" i="287" s="1"/>
  <c r="D24" i="287"/>
  <c r="D56" i="287"/>
  <c r="D41" i="287"/>
  <c r="D46" i="287"/>
  <c r="D25" i="287"/>
  <c r="D31" i="287"/>
  <c r="D36" i="287"/>
  <c r="D52" i="287"/>
  <c r="D48" i="287"/>
  <c r="D53" i="287"/>
  <c r="D33" i="287"/>
  <c r="D26" i="287"/>
  <c r="E11" i="287" a="1"/>
  <c r="H45" i="296"/>
  <c r="H46" i="296"/>
  <c r="D12" i="295" a="1"/>
  <c r="D12" i="295" s="1"/>
  <c r="H48" i="296"/>
  <c r="H47" i="296"/>
  <c r="DE12" i="295" a="1"/>
  <c r="B12" i="295" a="1"/>
  <c r="B12" i="295" s="1"/>
  <c r="C12" i="295" a="1"/>
  <c r="C12" i="295" s="1"/>
  <c r="DE12" i="295" l="1"/>
  <c r="DE48" i="295" s="1"/>
  <c r="D21" i="287"/>
  <c r="D42" i="287"/>
  <c r="D44" i="287"/>
  <c r="D28" i="287"/>
  <c r="D58" i="287"/>
  <c r="D60" i="287"/>
  <c r="D35" i="287"/>
  <c r="D55" i="287"/>
  <c r="D39" i="287"/>
  <c r="D32" i="287"/>
  <c r="D54" i="287"/>
  <c r="D43" i="287"/>
  <c r="D49" i="287"/>
  <c r="D50" i="287"/>
  <c r="D47" i="287"/>
  <c r="D45" i="287"/>
  <c r="D37" i="287"/>
  <c r="D38" i="287"/>
  <c r="D22" i="287"/>
  <c r="D40" i="287"/>
  <c r="D27" i="287"/>
  <c r="D57" i="287"/>
  <c r="D30" i="287"/>
  <c r="D34" i="287"/>
  <c r="D29" i="287"/>
  <c r="D51" i="287"/>
  <c r="D23" i="287"/>
  <c r="E11" i="287"/>
  <c r="J34" i="296"/>
  <c r="J35" i="296"/>
  <c r="J36" i="296"/>
  <c r="J37" i="296"/>
  <c r="J38" i="296"/>
  <c r="J39" i="296"/>
  <c r="J40" i="296"/>
  <c r="J41" i="296"/>
  <c r="J42" i="296"/>
  <c r="J43" i="296"/>
  <c r="H37" i="296"/>
  <c r="I37" i="296" s="1"/>
  <c r="H38" i="296"/>
  <c r="I38" i="296" s="1"/>
  <c r="H39" i="296"/>
  <c r="I39" i="296" s="1"/>
  <c r="H40" i="296"/>
  <c r="I40" i="296" s="1"/>
  <c r="H41" i="296"/>
  <c r="I41" i="296" s="1"/>
  <c r="H42" i="296"/>
  <c r="I42" i="296" s="1"/>
  <c r="H43" i="296"/>
  <c r="I43" i="296" s="1"/>
  <c r="H30" i="296"/>
  <c r="I30" i="296" s="1"/>
  <c r="H34" i="296"/>
  <c r="I34" i="296" s="1"/>
  <c r="H35" i="296"/>
  <c r="I35" i="296" s="1"/>
  <c r="H36" i="296"/>
  <c r="I36" i="296" s="1"/>
  <c r="J11" i="295"/>
  <c r="D59" i="287" l="1"/>
  <c r="K11" i="295"/>
  <c r="J30" i="296"/>
  <c r="E73" i="294"/>
  <c r="M73" i="294" s="1"/>
  <c r="D73" i="294"/>
  <c r="L73" i="294"/>
  <c r="C73" i="294"/>
  <c r="K73" i="294" s="1"/>
  <c r="B73" i="294"/>
  <c r="I73" i="294" s="1"/>
  <c r="E72" i="294"/>
  <c r="M72" i="294" s="1"/>
  <c r="D72" i="294"/>
  <c r="L72" i="294"/>
  <c r="C72" i="294"/>
  <c r="K72" i="294" s="1"/>
  <c r="B72" i="294"/>
  <c r="I72" i="294" s="1"/>
  <c r="E71" i="294"/>
  <c r="M71" i="294" s="1"/>
  <c r="D71" i="294"/>
  <c r="L71" i="294"/>
  <c r="C71" i="294"/>
  <c r="K71" i="294" s="1"/>
  <c r="B71" i="294"/>
  <c r="I71" i="294" s="1"/>
  <c r="E70" i="294"/>
  <c r="M70" i="294" s="1"/>
  <c r="D70" i="294"/>
  <c r="L70" i="294"/>
  <c r="C70" i="294"/>
  <c r="K70" i="294" s="1"/>
  <c r="B70" i="294"/>
  <c r="I70" i="294" s="1"/>
  <c r="E69" i="294"/>
  <c r="M69" i="294" s="1"/>
  <c r="D69" i="294"/>
  <c r="L69" i="294"/>
  <c r="C69" i="294"/>
  <c r="K69" i="294" s="1"/>
  <c r="B69" i="294"/>
  <c r="I69" i="294" s="1"/>
  <c r="E68" i="294"/>
  <c r="M68" i="294" s="1"/>
  <c r="D68" i="294"/>
  <c r="L68" i="294"/>
  <c r="C68" i="294"/>
  <c r="K68" i="294" s="1"/>
  <c r="B68" i="294"/>
  <c r="I68" i="294" s="1"/>
  <c r="E67" i="294"/>
  <c r="M67" i="294" s="1"/>
  <c r="D67" i="294"/>
  <c r="L67" i="294"/>
  <c r="C67" i="294"/>
  <c r="K67" i="294" s="1"/>
  <c r="B67" i="294"/>
  <c r="I67" i="294" s="1"/>
  <c r="E66" i="294"/>
  <c r="M66" i="294" s="1"/>
  <c r="D66" i="294"/>
  <c r="L66" i="294"/>
  <c r="C66" i="294"/>
  <c r="K66" i="294" s="1"/>
  <c r="B66" i="294"/>
  <c r="I66" i="294" s="1"/>
  <c r="E65" i="294"/>
  <c r="M65" i="294" s="1"/>
  <c r="D65" i="294"/>
  <c r="L65" i="294"/>
  <c r="C65" i="294"/>
  <c r="K65" i="294" s="1"/>
  <c r="B65" i="294"/>
  <c r="I65" i="294" s="1"/>
  <c r="E64" i="294"/>
  <c r="M64" i="294" s="1"/>
  <c r="D64" i="294"/>
  <c r="L64" i="294"/>
  <c r="C64" i="294"/>
  <c r="K64" i="294" s="1"/>
  <c r="B64" i="294"/>
  <c r="I64" i="294" s="1"/>
  <c r="E63" i="294"/>
  <c r="M63" i="294" s="1"/>
  <c r="D63" i="294"/>
  <c r="L63" i="294"/>
  <c r="B63" i="294"/>
  <c r="I63" i="294" s="1"/>
  <c r="E62" i="294"/>
  <c r="M62" i="294" s="1"/>
  <c r="D62" i="294"/>
  <c r="L62" i="294"/>
  <c r="B62" i="294"/>
  <c r="I62" i="294" s="1"/>
  <c r="E61" i="294"/>
  <c r="M61" i="294" s="1"/>
  <c r="D61" i="294"/>
  <c r="L61" i="294"/>
  <c r="B61" i="294"/>
  <c r="I61" i="294" s="1"/>
  <c r="E60" i="294"/>
  <c r="M60" i="294" s="1"/>
  <c r="D60" i="294"/>
  <c r="L60" i="294"/>
  <c r="B60" i="294"/>
  <c r="I60" i="294" s="1"/>
  <c r="E59" i="294"/>
  <c r="M59" i="294" s="1"/>
  <c r="D59" i="294"/>
  <c r="L59" i="294"/>
  <c r="C59" i="294"/>
  <c r="K59" i="294" s="1"/>
  <c r="B59" i="294"/>
  <c r="I59" i="294" s="1"/>
  <c r="E58" i="294"/>
  <c r="M58" i="294" s="1"/>
  <c r="D58" i="294"/>
  <c r="L58" i="294"/>
  <c r="E57" i="294"/>
  <c r="M57" i="294" s="1"/>
  <c r="D57" i="294"/>
  <c r="L57" i="294"/>
  <c r="E56" i="294"/>
  <c r="M56" i="294" s="1"/>
  <c r="D56" i="294"/>
  <c r="L56" i="294"/>
  <c r="C56" i="294"/>
  <c r="K56" i="294" s="1"/>
  <c r="E55" i="294"/>
  <c r="M55" i="294" s="1"/>
  <c r="D55" i="294"/>
  <c r="L55" i="294"/>
  <c r="C55" i="294"/>
  <c r="K55" i="294" s="1"/>
  <c r="E54" i="294"/>
  <c r="M54" i="294" s="1"/>
  <c r="D54" i="294"/>
  <c r="L54" i="294"/>
  <c r="C54" i="294"/>
  <c r="K54" i="294" s="1"/>
  <c r="B54" i="294"/>
  <c r="E23" i="294"/>
  <c r="C23" i="294"/>
  <c r="E22" i="294"/>
  <c r="C22" i="294"/>
  <c r="C21" i="294"/>
  <c r="G33" i="294"/>
  <c r="H27" i="296" s="1"/>
  <c r="I27" i="296" s="1"/>
  <c r="B55" i="294" l="1"/>
  <c r="C57" i="294"/>
  <c r="L11" i="295"/>
  <c r="C60" i="294"/>
  <c r="I54" i="294"/>
  <c r="F20" i="294"/>
  <c r="H33" i="294" s="1"/>
  <c r="J27" i="296" s="1"/>
  <c r="K57" i="294" l="1"/>
  <c r="C58" i="294"/>
  <c r="K58" i="294" s="1"/>
  <c r="I55" i="294"/>
  <c r="B56" i="294"/>
  <c r="I56" i="294" s="1"/>
  <c r="M11" i="295"/>
  <c r="K60" i="294"/>
  <c r="C61" i="294"/>
  <c r="K61" i="294" s="1"/>
  <c r="J10" i="296"/>
  <c r="J11" i="296"/>
  <c r="J12" i="296"/>
  <c r="J13" i="296"/>
  <c r="J14" i="296"/>
  <c r="J15" i="296"/>
  <c r="J16" i="296"/>
  <c r="J17" i="296"/>
  <c r="J18" i="296"/>
  <c r="J19" i="296"/>
  <c r="J20" i="296"/>
  <c r="J21" i="296"/>
  <c r="J22" i="296"/>
  <c r="J23" i="296"/>
  <c r="J5" i="296"/>
  <c r="J9" i="296"/>
  <c r="J4" i="296"/>
  <c r="E20" i="275"/>
  <c r="C39" i="286"/>
  <c r="D39" i="286"/>
  <c r="C20" i="275"/>
  <c r="C13" i="275"/>
  <c r="D22" i="290"/>
  <c r="E22" i="290"/>
  <c r="F22" i="290"/>
  <c r="G22" i="290"/>
  <c r="D61" i="290"/>
  <c r="D67" i="290" s="1"/>
  <c r="E61" i="290"/>
  <c r="E67" i="290" s="1"/>
  <c r="F61" i="290"/>
  <c r="F67" i="290" s="1"/>
  <c r="G61" i="290"/>
  <c r="G67" i="290" s="1"/>
  <c r="D48" i="290"/>
  <c r="E48" i="290"/>
  <c r="F48" i="290"/>
  <c r="G48" i="290"/>
  <c r="D35" i="290"/>
  <c r="E35" i="290"/>
  <c r="F35" i="290"/>
  <c r="G35" i="290"/>
  <c r="C61" i="290"/>
  <c r="C67" i="290" s="1"/>
  <c r="C48" i="290"/>
  <c r="C35" i="290"/>
  <c r="C22" i="290"/>
  <c r="E9" i="290"/>
  <c r="F9" i="290"/>
  <c r="G9" i="290"/>
  <c r="D9" i="290"/>
  <c r="D41" i="286"/>
  <c r="D42" i="286"/>
  <c r="C9" i="290"/>
  <c r="G70" i="290"/>
  <c r="F70" i="290"/>
  <c r="E70" i="290"/>
  <c r="D70" i="290"/>
  <c r="C70" i="290"/>
  <c r="G69" i="290"/>
  <c r="F69" i="290"/>
  <c r="E69" i="290"/>
  <c r="D69" i="290"/>
  <c r="C69" i="290"/>
  <c r="G64" i="290"/>
  <c r="F64" i="290"/>
  <c r="E64" i="290"/>
  <c r="D64" i="290"/>
  <c r="C64" i="290"/>
  <c r="C63" i="290"/>
  <c r="G62" i="290"/>
  <c r="F62" i="290"/>
  <c r="F68" i="290" s="1"/>
  <c r="E62" i="290"/>
  <c r="E68" i="290" s="1"/>
  <c r="D62" i="290"/>
  <c r="D68" i="290" s="1"/>
  <c r="C62" i="290"/>
  <c r="G57" i="290"/>
  <c r="F57" i="290"/>
  <c r="E57" i="290"/>
  <c r="D57" i="290"/>
  <c r="C57" i="290"/>
  <c r="G56" i="290"/>
  <c r="F56" i="290"/>
  <c r="E56" i="290"/>
  <c r="D56" i="290"/>
  <c r="C56" i="290"/>
  <c r="G54" i="290"/>
  <c r="F54" i="290"/>
  <c r="E54" i="290"/>
  <c r="D54" i="290"/>
  <c r="C54" i="290"/>
  <c r="G51" i="290"/>
  <c r="F51" i="290"/>
  <c r="E51" i="290"/>
  <c r="D51" i="290"/>
  <c r="C51" i="290"/>
  <c r="C50" i="290"/>
  <c r="G49" i="290"/>
  <c r="F49" i="290"/>
  <c r="F55" i="290" s="1"/>
  <c r="E49" i="290"/>
  <c r="E55" i="290" s="1"/>
  <c r="D49" i="290"/>
  <c r="D55" i="290" s="1"/>
  <c r="C49" i="290"/>
  <c r="G44" i="290"/>
  <c r="F44" i="290"/>
  <c r="E44" i="290"/>
  <c r="D44" i="290"/>
  <c r="C44" i="290"/>
  <c r="G43" i="290"/>
  <c r="F43" i="290"/>
  <c r="E43" i="290"/>
  <c r="D43" i="290"/>
  <c r="C43" i="290"/>
  <c r="G41" i="290"/>
  <c r="F41" i="290"/>
  <c r="E41" i="290"/>
  <c r="D41" i="290"/>
  <c r="C41" i="290"/>
  <c r="G38" i="290"/>
  <c r="F38" i="290"/>
  <c r="E38" i="290"/>
  <c r="D38" i="290"/>
  <c r="C38" i="290"/>
  <c r="C37" i="290"/>
  <c r="G36" i="290"/>
  <c r="F36" i="290"/>
  <c r="F42" i="290" s="1"/>
  <c r="E36" i="290"/>
  <c r="E42" i="290" s="1"/>
  <c r="D36" i="290"/>
  <c r="D42" i="290" s="1"/>
  <c r="C36" i="290"/>
  <c r="C42" i="290" s="1"/>
  <c r="G31" i="290"/>
  <c r="F31" i="290"/>
  <c r="E31" i="290"/>
  <c r="D31" i="290"/>
  <c r="C31" i="290"/>
  <c r="G30" i="290"/>
  <c r="F30" i="290"/>
  <c r="E30" i="290"/>
  <c r="D30" i="290"/>
  <c r="C30" i="290"/>
  <c r="G28" i="290"/>
  <c r="F28" i="290"/>
  <c r="E28" i="290"/>
  <c r="D28" i="290"/>
  <c r="C28" i="290"/>
  <c r="G25" i="290"/>
  <c r="F25" i="290"/>
  <c r="E25" i="290"/>
  <c r="D25" i="290"/>
  <c r="C25" i="290"/>
  <c r="C24" i="290"/>
  <c r="G23" i="290"/>
  <c r="G29" i="290" s="1"/>
  <c r="F23" i="290"/>
  <c r="F29" i="290" s="1"/>
  <c r="E23" i="290"/>
  <c r="E29" i="290" s="1"/>
  <c r="D23" i="290"/>
  <c r="D29" i="290" s="1"/>
  <c r="C23" i="290"/>
  <c r="C29" i="290" s="1"/>
  <c r="D17" i="290"/>
  <c r="E17" i="290"/>
  <c r="F17" i="290"/>
  <c r="G17" i="290"/>
  <c r="D18" i="290"/>
  <c r="E18" i="290"/>
  <c r="F18" i="290"/>
  <c r="G18" i="290"/>
  <c r="C17" i="290"/>
  <c r="C18" i="290"/>
  <c r="D10" i="290"/>
  <c r="E10" i="290"/>
  <c r="F10" i="290"/>
  <c r="F16" i="290" s="1"/>
  <c r="G10" i="290"/>
  <c r="G16" i="290" s="1"/>
  <c r="F12" i="290"/>
  <c r="G12" i="290"/>
  <c r="F15" i="290"/>
  <c r="G15" i="290"/>
  <c r="C11" i="290"/>
  <c r="C10" i="290"/>
  <c r="C12" i="276"/>
  <c r="F45" i="276"/>
  <c r="G45" i="276"/>
  <c r="G81" i="276"/>
  <c r="E63" i="290" s="1"/>
  <c r="H81" i="276"/>
  <c r="F63" i="290" s="1"/>
  <c r="I81" i="276"/>
  <c r="G63" i="290" s="1"/>
  <c r="F81" i="276"/>
  <c r="D63" i="290" s="1"/>
  <c r="G69" i="276"/>
  <c r="E50" i="290" s="1"/>
  <c r="H69" i="276"/>
  <c r="F50" i="290" s="1"/>
  <c r="I69" i="276"/>
  <c r="G50" i="290" s="1"/>
  <c r="F69" i="276"/>
  <c r="D50" i="290" s="1"/>
  <c r="G57" i="276"/>
  <c r="E37" i="290" s="1"/>
  <c r="H57" i="276"/>
  <c r="F37" i="290" s="1"/>
  <c r="I57" i="276"/>
  <c r="G37" i="290" s="1"/>
  <c r="F57" i="276"/>
  <c r="D37" i="290" s="1"/>
  <c r="H45" i="276"/>
  <c r="I45" i="276"/>
  <c r="G24" i="290" s="1"/>
  <c r="G33" i="276"/>
  <c r="E11" i="290" s="1"/>
  <c r="H33" i="276"/>
  <c r="F11" i="290" s="1"/>
  <c r="I33" i="276"/>
  <c r="G11" i="290" s="1"/>
  <c r="F33" i="276"/>
  <c r="D11" i="290" s="1"/>
  <c r="K56" i="275"/>
  <c r="K57" i="275"/>
  <c r="K58" i="275"/>
  <c r="K60" i="275"/>
  <c r="K61" i="275"/>
  <c r="K62" i="275"/>
  <c r="K63" i="275"/>
  <c r="K64" i="275"/>
  <c r="K65" i="275"/>
  <c r="K66" i="275"/>
  <c r="K67" i="275"/>
  <c r="K68" i="275"/>
  <c r="K69" i="275"/>
  <c r="K70" i="275"/>
  <c r="K71" i="275"/>
  <c r="K72" i="275"/>
  <c r="K73" i="275"/>
  <c r="K55" i="275"/>
  <c r="K54" i="275"/>
  <c r="E32" i="286" a="1"/>
  <c r="E32" i="286" s="1"/>
  <c r="C42" i="286" s="1"/>
  <c r="B57" i="294" l="1"/>
  <c r="I57" i="294" s="1"/>
  <c r="G45" i="290"/>
  <c r="G42" i="290"/>
  <c r="G58" i="290"/>
  <c r="G55" i="290"/>
  <c r="G71" i="290"/>
  <c r="G68" i="290"/>
  <c r="C68" i="290"/>
  <c r="C55" i="290"/>
  <c r="D40" i="286"/>
  <c r="D43" i="286" s="1"/>
  <c r="E21" i="294"/>
  <c r="N11" i="295"/>
  <c r="C62" i="294"/>
  <c r="F20" i="275"/>
  <c r="D23" i="294"/>
  <c r="D24" i="290"/>
  <c r="E24" i="290"/>
  <c r="F24" i="290"/>
  <c r="G19" i="290"/>
  <c r="F19" i="290"/>
  <c r="F32" i="290"/>
  <c r="G32" i="290"/>
  <c r="E45" i="290"/>
  <c r="C71" i="290"/>
  <c r="D71" i="290"/>
  <c r="E71" i="290"/>
  <c r="F71" i="290"/>
  <c r="C58" i="290"/>
  <c r="D58" i="290"/>
  <c r="E58" i="290"/>
  <c r="F58" i="290"/>
  <c r="C45" i="290"/>
  <c r="D45" i="290"/>
  <c r="F45" i="290"/>
  <c r="C32" i="290"/>
  <c r="D32" i="290"/>
  <c r="E32" i="290"/>
  <c r="K59" i="275"/>
  <c r="E19" i="294" l="1"/>
  <c r="B58" i="294"/>
  <c r="I58" i="294" s="1"/>
  <c r="O11" i="295"/>
  <c r="K62" i="294"/>
  <c r="C63" i="294"/>
  <c r="K63" i="294" s="1"/>
  <c r="F23" i="294"/>
  <c r="H25" i="287"/>
  <c r="H30" i="287"/>
  <c r="H26" i="287"/>
  <c r="H22" i="287"/>
  <c r="H27" i="287"/>
  <c r="H28" i="287"/>
  <c r="H21" i="287"/>
  <c r="H29" i="287"/>
  <c r="H23" i="287"/>
  <c r="H24" i="287"/>
  <c r="P11" i="295" l="1"/>
  <c r="J23" i="287"/>
  <c r="J21" i="287"/>
  <c r="J28" i="287"/>
  <c r="J24" i="287"/>
  <c r="J30" i="287"/>
  <c r="J22" i="287"/>
  <c r="J26" i="287"/>
  <c r="J29" i="287"/>
  <c r="J25" i="287"/>
  <c r="J27" i="287"/>
  <c r="Q11" i="295" l="1"/>
  <c r="C22" i="275"/>
  <c r="C23" i="275"/>
  <c r="E23" i="275"/>
  <c r="E21" i="275"/>
  <c r="E22" i="275"/>
  <c r="D33" i="286"/>
  <c r="C40" i="286" l="1"/>
  <c r="E40" i="286"/>
  <c r="E19" i="275"/>
  <c r="D21" i="294"/>
  <c r="R11" i="295"/>
  <c r="C19" i="276"/>
  <c r="C20" i="276"/>
  <c r="C21" i="276"/>
  <c r="D21" i="275"/>
  <c r="D23" i="275"/>
  <c r="G31" i="294" l="1"/>
  <c r="G32" i="294"/>
  <c r="G34" i="294"/>
  <c r="F21" i="294"/>
  <c r="S11" i="295"/>
  <c r="F21" i="275"/>
  <c r="F23" i="275"/>
  <c r="G32" i="275" l="1"/>
  <c r="J6" i="296" s="1"/>
  <c r="G33" i="275"/>
  <c r="J7" i="296" s="1"/>
  <c r="G34" i="275"/>
  <c r="J8" i="296" s="1"/>
  <c r="H34" i="294"/>
  <c r="J28" i="296" s="1"/>
  <c r="H32" i="294"/>
  <c r="H31" i="294"/>
  <c r="H24" i="296"/>
  <c r="I24" i="296" s="1"/>
  <c r="H31" i="296"/>
  <c r="I31" i="296" s="1"/>
  <c r="J31" i="296"/>
  <c r="H25" i="296"/>
  <c r="I25" i="296" s="1"/>
  <c r="H28" i="296"/>
  <c r="I28" i="296" s="1"/>
  <c r="H33" i="296"/>
  <c r="I33" i="296" s="1"/>
  <c r="J33" i="296"/>
  <c r="H26" i="296"/>
  <c r="I26" i="296" s="1"/>
  <c r="H32" i="296"/>
  <c r="I32" i="296" s="1"/>
  <c r="J32" i="296"/>
  <c r="H29" i="296"/>
  <c r="I29" i="296" s="1"/>
  <c r="J29" i="296"/>
  <c r="T11" i="295"/>
  <c r="C29" i="286"/>
  <c r="B32" i="286"/>
  <c r="B42" i="286" s="1"/>
  <c r="B31" i="286"/>
  <c r="B41" i="286" s="1"/>
  <c r="B30" i="286"/>
  <c r="B40" i="286" s="1"/>
  <c r="J24" i="296" l="1"/>
  <c r="J25" i="296"/>
  <c r="J26" i="296"/>
  <c r="U11" i="295"/>
  <c r="G34" i="276" l="1"/>
  <c r="E12" i="290" s="1"/>
  <c r="E14" i="290"/>
  <c r="V11" i="295"/>
  <c r="I22" i="297" l="1" a="1"/>
  <c r="I22" i="297" s="1"/>
  <c r="I16" i="297" a="1"/>
  <c r="I16" i="297" s="1"/>
  <c r="I17" i="297" a="1"/>
  <c r="I17" i="297" s="1"/>
  <c r="I26" i="297" a="1"/>
  <c r="I26" i="297" s="1"/>
  <c r="I19" i="297" a="1"/>
  <c r="I19" i="297" s="1"/>
  <c r="I15" i="297" a="1"/>
  <c r="I15" i="297" s="1"/>
  <c r="I20" i="297" a="1"/>
  <c r="I20" i="297" s="1"/>
  <c r="I21" i="297" a="1"/>
  <c r="I21" i="297" s="1"/>
  <c r="I18" i="297" a="1"/>
  <c r="I18" i="297" s="1"/>
  <c r="I23" i="297" a="1"/>
  <c r="I23" i="297" s="1"/>
  <c r="I24" i="297" a="1"/>
  <c r="I24" i="297" s="1"/>
  <c r="I25" i="297" a="1"/>
  <c r="I25" i="297" s="1"/>
  <c r="E31" i="286" a="1"/>
  <c r="E31" i="286" s="1"/>
  <c r="E15" i="290"/>
  <c r="E19" i="290" s="1"/>
  <c r="E16" i="290"/>
  <c r="V41" i="295"/>
  <c r="V34" i="295"/>
  <c r="V36" i="295"/>
  <c r="V44" i="295"/>
  <c r="V46" i="295"/>
  <c r="V37" i="295"/>
  <c r="V39" i="295"/>
  <c r="V43" i="295"/>
  <c r="V40" i="295"/>
  <c r="W11" i="295"/>
  <c r="V33" i="295"/>
  <c r="V35" i="295"/>
  <c r="I27" i="297" l="1"/>
  <c r="C41" i="286"/>
  <c r="C43" i="286" s="1"/>
  <c r="D22" i="294"/>
  <c r="D22" i="275"/>
  <c r="F31" i="286"/>
  <c r="E33" i="286"/>
  <c r="F28" i="295"/>
  <c r="F29" i="295"/>
  <c r="F24" i="295"/>
  <c r="F31" i="295"/>
  <c r="F23" i="295"/>
  <c r="F32" i="295"/>
  <c r="F30" i="295"/>
  <c r="F22" i="295"/>
  <c r="F25" i="295"/>
  <c r="F26" i="295"/>
  <c r="H30" i="295"/>
  <c r="S30" i="295" s="1"/>
  <c r="H29" i="295"/>
  <c r="J29" i="295" s="1"/>
  <c r="H25" i="295"/>
  <c r="V25" i="295" s="1"/>
  <c r="H31" i="295"/>
  <c r="V31" i="295" s="1"/>
  <c r="H22" i="295"/>
  <c r="T22" i="295" s="1"/>
  <c r="L38" i="295"/>
  <c r="I38" i="295"/>
  <c r="M38" i="295"/>
  <c r="J38" i="295"/>
  <c r="N38" i="295"/>
  <c r="K38" i="295"/>
  <c r="O38" i="295"/>
  <c r="P38" i="295"/>
  <c r="Q38" i="295"/>
  <c r="R38" i="295"/>
  <c r="S38" i="295"/>
  <c r="T38" i="295"/>
  <c r="U38" i="295"/>
  <c r="M34" i="295"/>
  <c r="I34" i="295"/>
  <c r="K34" i="295"/>
  <c r="J34" i="295"/>
  <c r="N34" i="295"/>
  <c r="L34" i="295"/>
  <c r="O34" i="295"/>
  <c r="P34" i="295"/>
  <c r="Q34" i="295"/>
  <c r="R34" i="295"/>
  <c r="S34" i="295"/>
  <c r="T34" i="295"/>
  <c r="U34" i="295"/>
  <c r="I46" i="295"/>
  <c r="J46" i="295"/>
  <c r="M46" i="295"/>
  <c r="K46" i="295"/>
  <c r="L46" i="295"/>
  <c r="N46" i="295"/>
  <c r="O46" i="295"/>
  <c r="P46" i="295"/>
  <c r="Q46" i="295"/>
  <c r="R46" i="295"/>
  <c r="S46" i="295"/>
  <c r="T46" i="295"/>
  <c r="U46" i="295"/>
  <c r="O36" i="295"/>
  <c r="I36" i="295"/>
  <c r="M36" i="295"/>
  <c r="P36" i="295"/>
  <c r="L36" i="295"/>
  <c r="K36" i="295"/>
  <c r="Q36" i="295"/>
  <c r="J36" i="295"/>
  <c r="N36" i="295"/>
  <c r="R36" i="295"/>
  <c r="S36" i="295"/>
  <c r="T36" i="295"/>
  <c r="U36" i="295"/>
  <c r="M41" i="295"/>
  <c r="I41" i="295"/>
  <c r="N41" i="295"/>
  <c r="J41" i="295"/>
  <c r="K41" i="295"/>
  <c r="L41" i="295"/>
  <c r="O41" i="295"/>
  <c r="P41" i="295"/>
  <c r="Q41" i="295"/>
  <c r="R41" i="295"/>
  <c r="S41" i="295"/>
  <c r="T41" i="295"/>
  <c r="U41" i="295"/>
  <c r="I42" i="295"/>
  <c r="J42" i="295"/>
  <c r="K42" i="295"/>
  <c r="L42" i="295"/>
  <c r="N42" i="295"/>
  <c r="M42" i="295"/>
  <c r="O42" i="295"/>
  <c r="P42" i="295"/>
  <c r="Q42" i="295"/>
  <c r="R42" i="295"/>
  <c r="S42" i="295"/>
  <c r="T42" i="295"/>
  <c r="U42" i="295"/>
  <c r="M44" i="295"/>
  <c r="I44" i="295"/>
  <c r="N44" i="295"/>
  <c r="J44" i="295"/>
  <c r="K44" i="295"/>
  <c r="L44" i="295"/>
  <c r="O44" i="295"/>
  <c r="P44" i="295"/>
  <c r="Q44" i="295"/>
  <c r="R44" i="295"/>
  <c r="S44" i="295"/>
  <c r="T44" i="295"/>
  <c r="U44" i="295"/>
  <c r="M37" i="295"/>
  <c r="I37" i="295"/>
  <c r="J37" i="295"/>
  <c r="K37" i="295"/>
  <c r="L37" i="295"/>
  <c r="N37" i="295"/>
  <c r="O37" i="295"/>
  <c r="P37" i="295"/>
  <c r="Q37" i="295"/>
  <c r="R37" i="295"/>
  <c r="S37" i="295"/>
  <c r="T37" i="295"/>
  <c r="U37" i="295"/>
  <c r="M40" i="295"/>
  <c r="K40" i="295"/>
  <c r="L40" i="295"/>
  <c r="N40" i="295"/>
  <c r="I40" i="295"/>
  <c r="J40" i="295"/>
  <c r="O40" i="295"/>
  <c r="P40" i="295"/>
  <c r="Q40" i="295"/>
  <c r="R40" i="295"/>
  <c r="S40" i="295"/>
  <c r="T40" i="295"/>
  <c r="U40" i="295"/>
  <c r="M45" i="295"/>
  <c r="N45" i="295"/>
  <c r="I45" i="295"/>
  <c r="J45" i="295"/>
  <c r="K45" i="295"/>
  <c r="L45" i="295"/>
  <c r="O45" i="295"/>
  <c r="P45" i="295"/>
  <c r="Q45" i="295"/>
  <c r="R45" i="295"/>
  <c r="S45" i="295"/>
  <c r="T45" i="295"/>
  <c r="U45" i="295"/>
  <c r="V45" i="295"/>
  <c r="N35" i="295"/>
  <c r="I35" i="295"/>
  <c r="M35" i="295"/>
  <c r="J35" i="295"/>
  <c r="K35" i="295"/>
  <c r="L35" i="295"/>
  <c r="O35" i="295"/>
  <c r="P35" i="295"/>
  <c r="Q35" i="295"/>
  <c r="R35" i="295"/>
  <c r="S35" i="295"/>
  <c r="T35" i="295"/>
  <c r="U35" i="295"/>
  <c r="M39" i="295"/>
  <c r="N39" i="295"/>
  <c r="I39" i="295"/>
  <c r="J39" i="295"/>
  <c r="K39" i="295"/>
  <c r="L39" i="295"/>
  <c r="O39" i="295"/>
  <c r="P39" i="295"/>
  <c r="Q39" i="295"/>
  <c r="R39" i="295"/>
  <c r="S39" i="295"/>
  <c r="T39" i="295"/>
  <c r="U39" i="295"/>
  <c r="V42" i="295"/>
  <c r="K33" i="295"/>
  <c r="I33" i="295"/>
  <c r="J33" i="295"/>
  <c r="L33" i="295"/>
  <c r="N33" i="295"/>
  <c r="M33" i="295"/>
  <c r="O33" i="295"/>
  <c r="P33" i="295"/>
  <c r="Q33" i="295"/>
  <c r="R33" i="295"/>
  <c r="S33" i="295"/>
  <c r="T33" i="295"/>
  <c r="U33" i="295"/>
  <c r="V38" i="295"/>
  <c r="M43" i="295"/>
  <c r="N43" i="295"/>
  <c r="I43" i="295"/>
  <c r="J43" i="295"/>
  <c r="K43" i="295"/>
  <c r="L43" i="295"/>
  <c r="O43" i="295"/>
  <c r="P43" i="295"/>
  <c r="Q43" i="295"/>
  <c r="R43" i="295"/>
  <c r="S43" i="295"/>
  <c r="T43" i="295"/>
  <c r="U43" i="295"/>
  <c r="W37" i="295"/>
  <c r="W39" i="295"/>
  <c r="W41" i="295"/>
  <c r="W43" i="295"/>
  <c r="W38" i="295"/>
  <c r="W40" i="295"/>
  <c r="W42" i="295"/>
  <c r="W45" i="295"/>
  <c r="W44" i="295"/>
  <c r="W46" i="295"/>
  <c r="X11" i="295"/>
  <c r="W33" i="295"/>
  <c r="W35" i="295"/>
  <c r="W34" i="295"/>
  <c r="W36" i="295"/>
  <c r="F22" i="275" l="1"/>
  <c r="D19" i="275"/>
  <c r="F22" i="294"/>
  <c r="D19" i="294"/>
  <c r="G22" i="294" s="1"/>
  <c r="E41" i="286"/>
  <c r="DG18" i="295"/>
  <c r="DG19" i="295"/>
  <c r="F27" i="295"/>
  <c r="F21" i="295"/>
  <c r="W31" i="295"/>
  <c r="S22" i="295"/>
  <c r="Q22" i="295"/>
  <c r="H24" i="295"/>
  <c r="V24" i="295" s="1"/>
  <c r="J22" i="295"/>
  <c r="M22" i="295"/>
  <c r="H21" i="295"/>
  <c r="U21" i="295" s="1"/>
  <c r="S31" i="295"/>
  <c r="M31" i="295"/>
  <c r="P22" i="295"/>
  <c r="W29" i="295"/>
  <c r="S29" i="295"/>
  <c r="S25" i="295"/>
  <c r="T25" i="295"/>
  <c r="O25" i="295"/>
  <c r="M25" i="295"/>
  <c r="U25" i="295"/>
  <c r="Q25" i="295"/>
  <c r="W25" i="295"/>
  <c r="L25" i="295"/>
  <c r="K29" i="295"/>
  <c r="M29" i="295"/>
  <c r="P29" i="295"/>
  <c r="U31" i="295"/>
  <c r="Q31" i="295"/>
  <c r="T29" i="295"/>
  <c r="L29" i="295"/>
  <c r="N29" i="295"/>
  <c r="T31" i="295"/>
  <c r="P25" i="295"/>
  <c r="R25" i="295"/>
  <c r="I29" i="295"/>
  <c r="L31" i="295"/>
  <c r="V29" i="295"/>
  <c r="R29" i="295"/>
  <c r="R31" i="295"/>
  <c r="N25" i="295"/>
  <c r="U29" i="295"/>
  <c r="Q29" i="295"/>
  <c r="I31" i="295"/>
  <c r="K25" i="295"/>
  <c r="O29" i="295"/>
  <c r="J31" i="295"/>
  <c r="I25" i="295"/>
  <c r="J30" i="295"/>
  <c r="N31" i="295"/>
  <c r="P31" i="295"/>
  <c r="K22" i="295"/>
  <c r="H28" i="295"/>
  <c r="V22" i="295"/>
  <c r="I30" i="295"/>
  <c r="I22" i="295"/>
  <c r="W22" i="295"/>
  <c r="O31" i="295"/>
  <c r="K31" i="295"/>
  <c r="O22" i="295"/>
  <c r="H23" i="295"/>
  <c r="U23" i="295" s="1"/>
  <c r="H26" i="295"/>
  <c r="X26" i="295" s="1"/>
  <c r="H32" i="295"/>
  <c r="X32" i="295" s="1"/>
  <c r="N22" i="295"/>
  <c r="U22" i="295"/>
  <c r="R22" i="295"/>
  <c r="K30" i="295"/>
  <c r="O30" i="295"/>
  <c r="P30" i="295"/>
  <c r="N30" i="295"/>
  <c r="W30" i="295"/>
  <c r="V30" i="295"/>
  <c r="M30" i="295"/>
  <c r="T30" i="295"/>
  <c r="Q30" i="295"/>
  <c r="U30" i="295"/>
  <c r="R30" i="295"/>
  <c r="L30" i="295"/>
  <c r="L22" i="295"/>
  <c r="J25" i="295"/>
  <c r="X37" i="295"/>
  <c r="X39" i="295"/>
  <c r="X41" i="295"/>
  <c r="X43" i="295"/>
  <c r="X38" i="295"/>
  <c r="X42" i="295"/>
  <c r="X40" i="295"/>
  <c r="X45" i="295"/>
  <c r="X44" i="295"/>
  <c r="X46" i="295"/>
  <c r="Y11" i="295"/>
  <c r="X35" i="295"/>
  <c r="X34" i="295"/>
  <c r="X33" i="295"/>
  <c r="X36" i="295"/>
  <c r="X25" i="295"/>
  <c r="X30" i="295"/>
  <c r="X29" i="295"/>
  <c r="X31" i="295"/>
  <c r="X22" i="295"/>
  <c r="F25" i="258"/>
  <c r="H22" i="294" l="1"/>
  <c r="G20" i="275"/>
  <c r="D18" i="276" s="1"/>
  <c r="G23" i="275"/>
  <c r="D21" i="276" s="1"/>
  <c r="H21" i="275"/>
  <c r="H23" i="275"/>
  <c r="G21" i="275"/>
  <c r="D19" i="276" s="1"/>
  <c r="E34" i="276" s="1"/>
  <c r="H20" i="275"/>
  <c r="H22" i="275"/>
  <c r="G20" i="294"/>
  <c r="G21" i="294"/>
  <c r="H23" i="294"/>
  <c r="G23" i="294"/>
  <c r="H21" i="294"/>
  <c r="H20" i="294"/>
  <c r="G22" i="275"/>
  <c r="D20" i="276" s="1"/>
  <c r="D20" i="287"/>
  <c r="H27" i="295"/>
  <c r="V27" i="295" s="1"/>
  <c r="X21" i="295"/>
  <c r="P24" i="295"/>
  <c r="T21" i="295"/>
  <c r="I21" i="295"/>
  <c r="L21" i="295"/>
  <c r="O21" i="295"/>
  <c r="R21" i="295"/>
  <c r="X24" i="295"/>
  <c r="R24" i="295"/>
  <c r="J24" i="295"/>
  <c r="L24" i="295"/>
  <c r="N24" i="295"/>
  <c r="O24" i="295"/>
  <c r="I24" i="295"/>
  <c r="U24" i="295"/>
  <c r="T24" i="295"/>
  <c r="W24" i="295"/>
  <c r="M24" i="295"/>
  <c r="Q24" i="295"/>
  <c r="K24" i="295"/>
  <c r="S24" i="295"/>
  <c r="V21" i="295"/>
  <c r="K21" i="295"/>
  <c r="W21" i="295"/>
  <c r="N21" i="295"/>
  <c r="P21" i="295"/>
  <c r="M21" i="295"/>
  <c r="Q21" i="295"/>
  <c r="S21" i="295"/>
  <c r="J21" i="295"/>
  <c r="I23" i="295"/>
  <c r="O23" i="295"/>
  <c r="X23" i="295"/>
  <c r="V26" i="295"/>
  <c r="N26" i="295"/>
  <c r="P26" i="295"/>
  <c r="J26" i="295"/>
  <c r="R26" i="295"/>
  <c r="S26" i="295"/>
  <c r="M26" i="295"/>
  <c r="K26" i="295"/>
  <c r="T26" i="295"/>
  <c r="I26" i="295"/>
  <c r="Q26" i="295"/>
  <c r="O26" i="295"/>
  <c r="U26" i="295"/>
  <c r="W26" i="295"/>
  <c r="L26" i="295"/>
  <c r="V28" i="295"/>
  <c r="N28" i="295"/>
  <c r="U28" i="295"/>
  <c r="S28" i="295"/>
  <c r="O28" i="295"/>
  <c r="L28" i="295"/>
  <c r="I28" i="295"/>
  <c r="Q28" i="295"/>
  <c r="T28" i="295"/>
  <c r="R28" i="295"/>
  <c r="P28" i="295"/>
  <c r="M28" i="295"/>
  <c r="W28" i="295"/>
  <c r="K28" i="295"/>
  <c r="J28" i="295"/>
  <c r="P32" i="295"/>
  <c r="O32" i="295"/>
  <c r="M32" i="295"/>
  <c r="Q32" i="295"/>
  <c r="W32" i="295"/>
  <c r="V32" i="295"/>
  <c r="I32" i="295"/>
  <c r="R32" i="295"/>
  <c r="T32" i="295"/>
  <c r="U32" i="295"/>
  <c r="N32" i="295"/>
  <c r="S32" i="295"/>
  <c r="L32" i="295"/>
  <c r="J32" i="295"/>
  <c r="K32" i="295"/>
  <c r="K23" i="295"/>
  <c r="N23" i="295"/>
  <c r="V23" i="295"/>
  <c r="R23" i="295"/>
  <c r="L23" i="295"/>
  <c r="Q23" i="295"/>
  <c r="M23" i="295"/>
  <c r="T23" i="295"/>
  <c r="J23" i="295"/>
  <c r="W23" i="295"/>
  <c r="X28" i="295"/>
  <c r="P23" i="295"/>
  <c r="S23" i="295"/>
  <c r="Y38" i="295"/>
  <c r="Y40" i="295"/>
  <c r="Y42" i="295"/>
  <c r="Y37" i="295"/>
  <c r="Y39" i="295"/>
  <c r="Y41" i="295"/>
  <c r="Y43" i="295"/>
  <c r="Y45" i="295"/>
  <c r="Y44" i="295"/>
  <c r="Y46" i="295"/>
  <c r="Z11" i="295"/>
  <c r="Y33" i="295"/>
  <c r="Y35" i="295"/>
  <c r="Y32" i="295"/>
  <c r="Y34" i="295"/>
  <c r="Y36" i="295"/>
  <c r="Y25" i="295"/>
  <c r="Y24" i="295"/>
  <c r="Y28" i="295"/>
  <c r="Y30" i="295"/>
  <c r="Y23" i="295"/>
  <c r="Y29" i="295"/>
  <c r="Y22" i="295"/>
  <c r="Y26" i="295"/>
  <c r="Y21" i="295"/>
  <c r="Y31" i="295"/>
  <c r="L27" i="287"/>
  <c r="L21" i="287"/>
  <c r="L25" i="287"/>
  <c r="L24" i="287"/>
  <c r="L23" i="287"/>
  <c r="L29" i="287"/>
  <c r="L28" i="287"/>
  <c r="L30" i="287"/>
  <c r="L26" i="287"/>
  <c r="L22" i="287"/>
  <c r="D14" i="290" l="1"/>
  <c r="G44" i="296"/>
  <c r="C12" i="290"/>
  <c r="F34" i="276"/>
  <c r="D12" i="290" s="1"/>
  <c r="D16" i="290" s="1"/>
  <c r="T27" i="295"/>
  <c r="J27" i="295"/>
  <c r="R27" i="295"/>
  <c r="X27" i="295"/>
  <c r="O27" i="295"/>
  <c r="Y27" i="295"/>
  <c r="S27" i="295"/>
  <c r="W27" i="295"/>
  <c r="M27" i="295"/>
  <c r="K27" i="295"/>
  <c r="U27" i="295"/>
  <c r="Q27" i="295"/>
  <c r="P27" i="295"/>
  <c r="N27" i="295"/>
  <c r="L27" i="295"/>
  <c r="I27" i="295"/>
  <c r="Z38" i="295"/>
  <c r="Z40" i="295"/>
  <c r="Z42" i="295"/>
  <c r="Z44" i="295"/>
  <c r="Z46" i="295"/>
  <c r="Z45" i="295"/>
  <c r="Z39" i="295"/>
  <c r="Z43" i="295"/>
  <c r="Z37" i="295"/>
  <c r="Z41" i="295"/>
  <c r="AA11" i="295"/>
  <c r="Z35" i="295"/>
  <c r="Z32" i="295"/>
  <c r="Z33" i="295"/>
  <c r="Z34" i="295"/>
  <c r="Z36" i="295"/>
  <c r="Z23" i="295"/>
  <c r="Z24" i="295"/>
  <c r="Z27" i="295"/>
  <c r="Z25" i="295"/>
  <c r="Z28" i="295"/>
  <c r="Z30" i="295"/>
  <c r="Z22" i="295"/>
  <c r="Z26" i="295"/>
  <c r="Z31" i="295"/>
  <c r="Z21" i="295"/>
  <c r="Z29" i="295"/>
  <c r="H24" i="258"/>
  <c r="F19" i="258"/>
  <c r="H19" i="258" s="1"/>
  <c r="F20" i="258"/>
  <c r="H20" i="258" s="1"/>
  <c r="F21" i="258"/>
  <c r="H21" i="258" s="1"/>
  <c r="E32" i="258" s="1"/>
  <c r="F22" i="258"/>
  <c r="H22" i="258" s="1"/>
  <c r="E33" i="258" s="1"/>
  <c r="H25" i="258"/>
  <c r="C14" i="290" l="1"/>
  <c r="C16" i="290" s="1"/>
  <c r="F44" i="296"/>
  <c r="H44" i="296" s="1"/>
  <c r="D15" i="290"/>
  <c r="D19" i="290" s="1"/>
  <c r="E17" i="286"/>
  <c r="E39" i="286" s="1"/>
  <c r="E37" i="258"/>
  <c r="F32" i="286"/>
  <c r="AA38" i="295"/>
  <c r="AA40" i="295"/>
  <c r="AA42" i="295"/>
  <c r="AA37" i="295"/>
  <c r="AA39" i="295"/>
  <c r="AA41" i="295"/>
  <c r="AA43" i="295"/>
  <c r="AA44" i="295"/>
  <c r="AA46" i="295"/>
  <c r="AA45" i="295"/>
  <c r="AB11" i="295"/>
  <c r="AA32" i="295"/>
  <c r="AA35" i="295"/>
  <c r="AA33" i="295"/>
  <c r="AA34" i="295"/>
  <c r="AA36" i="295"/>
  <c r="AA23" i="295"/>
  <c r="AA28" i="295"/>
  <c r="AA30" i="295"/>
  <c r="AA25" i="295"/>
  <c r="AA24" i="295"/>
  <c r="AA26" i="295"/>
  <c r="AA31" i="295"/>
  <c r="AA22" i="295"/>
  <c r="AA29" i="295"/>
  <c r="AA21" i="295"/>
  <c r="AA27" i="295"/>
  <c r="J44" i="296" l="1"/>
  <c r="C15" i="290"/>
  <c r="C19" i="290" s="1"/>
  <c r="I44" i="296"/>
  <c r="C11" i="287" s="1" a="1"/>
  <c r="C11" i="287" s="1"/>
  <c r="E42" i="286"/>
  <c r="E43" i="286" s="1"/>
  <c r="F33" i="286"/>
  <c r="E1" i="296" s="1"/>
  <c r="AB38" i="295"/>
  <c r="AB40" i="295"/>
  <c r="AB42" i="295"/>
  <c r="AB37" i="295"/>
  <c r="AB41" i="295"/>
  <c r="AB44" i="295"/>
  <c r="AB46" i="295"/>
  <c r="AB39" i="295"/>
  <c r="AB43" i="295"/>
  <c r="AB45" i="295"/>
  <c r="AC11" i="295"/>
  <c r="AB34" i="295"/>
  <c r="AB33" i="295"/>
  <c r="AB32" i="295"/>
  <c r="AB35" i="295"/>
  <c r="AB36" i="295"/>
  <c r="AB23" i="295"/>
  <c r="AB27" i="295"/>
  <c r="AB25" i="295"/>
  <c r="AB30" i="295"/>
  <c r="AB22" i="295"/>
  <c r="AB24" i="295"/>
  <c r="AB26" i="295"/>
  <c r="AB29" i="295"/>
  <c r="AB28" i="295"/>
  <c r="AB31" i="295"/>
  <c r="AB21" i="295"/>
  <c r="E12" i="295" l="1" a="1"/>
  <c r="F20" i="295" s="1"/>
  <c r="DF12" i="295" a="1"/>
  <c r="DI12" i="295" a="1"/>
  <c r="DI12" i="295" s="1"/>
  <c r="D18" i="287"/>
  <c r="D19" i="287"/>
  <c r="F19" i="295"/>
  <c r="D14" i="287"/>
  <c r="D17" i="287"/>
  <c r="D16" i="287"/>
  <c r="D15" i="287"/>
  <c r="D11" i="287"/>
  <c r="D13" i="287"/>
  <c r="D12" i="287"/>
  <c r="F18" i="295"/>
  <c r="F16" i="295"/>
  <c r="H20" i="295"/>
  <c r="AC20" i="295" s="1"/>
  <c r="D10" i="287"/>
  <c r="G11" i="295"/>
  <c r="AC37" i="295"/>
  <c r="AC39" i="295"/>
  <c r="AC41" i="295"/>
  <c r="AC43" i="295"/>
  <c r="AC38" i="295"/>
  <c r="AC40" i="295"/>
  <c r="AC42" i="295"/>
  <c r="AC44" i="295"/>
  <c r="AC46" i="295"/>
  <c r="AC45" i="295"/>
  <c r="AD11" i="295"/>
  <c r="AC32" i="295"/>
  <c r="AC35" i="295"/>
  <c r="AC33" i="295"/>
  <c r="AC34" i="295"/>
  <c r="AC36" i="295"/>
  <c r="AC24" i="295"/>
  <c r="AC23" i="295"/>
  <c r="AC25" i="295"/>
  <c r="AC27" i="295"/>
  <c r="AC30" i="295"/>
  <c r="AC22" i="295"/>
  <c r="AC28" i="295"/>
  <c r="AC31" i="295"/>
  <c r="AC29" i="295"/>
  <c r="AC21" i="295"/>
  <c r="AC26" i="295"/>
  <c r="F17" i="295" l="1"/>
  <c r="E12" i="295"/>
  <c r="H15" i="295" s="1"/>
  <c r="AB15" i="295" s="1"/>
  <c r="F13" i="295"/>
  <c r="F14" i="295"/>
  <c r="F15" i="295"/>
  <c r="DG16" i="295"/>
  <c r="DG17" i="295"/>
  <c r="DG20" i="295"/>
  <c r="DG14" i="295"/>
  <c r="DG15" i="295"/>
  <c r="DF12" i="295"/>
  <c r="DG13" i="295"/>
  <c r="H19" i="295"/>
  <c r="AD19" i="295" s="1"/>
  <c r="H18" i="295"/>
  <c r="AC18" i="295" s="1"/>
  <c r="H17" i="295"/>
  <c r="AB17" i="295" s="1"/>
  <c r="F12" i="295"/>
  <c r="E48" i="295"/>
  <c r="G48" i="295" s="1"/>
  <c r="H16" i="295"/>
  <c r="AB16" i="295" s="1"/>
  <c r="H12" i="295"/>
  <c r="AB12" i="295" s="1"/>
  <c r="H13" i="295"/>
  <c r="I13" i="295" s="1"/>
  <c r="I15" i="295"/>
  <c r="Q15" i="295"/>
  <c r="Y15" i="295"/>
  <c r="V15" i="295"/>
  <c r="L15" i="295"/>
  <c r="K15" i="295"/>
  <c r="W15" i="295"/>
  <c r="M15" i="295"/>
  <c r="T15" i="295"/>
  <c r="X15" i="295"/>
  <c r="Z15" i="295"/>
  <c r="AA15" i="295"/>
  <c r="J15" i="295"/>
  <c r="W20" i="295"/>
  <c r="J20" i="295"/>
  <c r="O20" i="295"/>
  <c r="Y20" i="295"/>
  <c r="X20" i="295"/>
  <c r="Q20" i="295"/>
  <c r="R20" i="295"/>
  <c r="U20" i="295"/>
  <c r="P20" i="295"/>
  <c r="T20" i="295"/>
  <c r="I20" i="295"/>
  <c r="M20" i="295"/>
  <c r="K20" i="295"/>
  <c r="L20" i="295"/>
  <c r="S20" i="295"/>
  <c r="N20" i="295"/>
  <c r="V20" i="295"/>
  <c r="Z20" i="295"/>
  <c r="AA20" i="295"/>
  <c r="AB20" i="295"/>
  <c r="AC15" i="295"/>
  <c r="O15" i="295"/>
  <c r="U15" i="295"/>
  <c r="P15" i="295"/>
  <c r="AD37" i="295"/>
  <c r="AD39" i="295"/>
  <c r="AD41" i="295"/>
  <c r="AD43" i="295"/>
  <c r="AD45" i="295"/>
  <c r="AD38" i="295"/>
  <c r="AD42" i="295"/>
  <c r="AD44" i="295"/>
  <c r="AD46" i="295"/>
  <c r="AD40" i="295"/>
  <c r="AE11" i="295"/>
  <c r="AD35" i="295"/>
  <c r="AD34" i="295"/>
  <c r="AD33" i="295"/>
  <c r="AD32" i="295"/>
  <c r="AD36" i="295"/>
  <c r="AD24" i="295"/>
  <c r="AD27" i="295"/>
  <c r="AD25" i="295"/>
  <c r="AD28" i="295"/>
  <c r="AD23" i="295"/>
  <c r="AD22" i="295"/>
  <c r="AD26" i="295"/>
  <c r="AD20" i="295"/>
  <c r="AD15" i="295"/>
  <c r="AD29" i="295"/>
  <c r="AD30" i="295"/>
  <c r="AD31" i="295"/>
  <c r="AD21" i="295"/>
  <c r="S15" i="295" l="1"/>
  <c r="N15" i="295"/>
  <c r="F48" i="295"/>
  <c r="H14" i="295"/>
  <c r="M14" i="295" s="1"/>
  <c r="R15" i="295"/>
  <c r="DF48" i="295"/>
  <c r="DG12" i="295"/>
  <c r="DG48" i="295" s="1"/>
  <c r="T17" i="295"/>
  <c r="X19" i="295"/>
  <c r="P19" i="295"/>
  <c r="T19" i="295"/>
  <c r="U19" i="295"/>
  <c r="M19" i="295"/>
  <c r="K19" i="295"/>
  <c r="Y19" i="295"/>
  <c r="N19" i="295"/>
  <c r="S19" i="295"/>
  <c r="W19" i="295"/>
  <c r="L19" i="295"/>
  <c r="J19" i="295"/>
  <c r="O19" i="295"/>
  <c r="V19" i="295"/>
  <c r="R19" i="295"/>
  <c r="Q19" i="295"/>
  <c r="I19" i="295"/>
  <c r="Z19" i="295"/>
  <c r="AA19" i="295"/>
  <c r="AB19" i="295"/>
  <c r="AC19" i="295"/>
  <c r="N17" i="295"/>
  <c r="V17" i="295"/>
  <c r="R17" i="295"/>
  <c r="S17" i="295"/>
  <c r="P17" i="295"/>
  <c r="Y17" i="295"/>
  <c r="I17" i="295"/>
  <c r="L17" i="295"/>
  <c r="AC17" i="295"/>
  <c r="Z17" i="295"/>
  <c r="K17" i="295"/>
  <c r="O17" i="295"/>
  <c r="M17" i="295"/>
  <c r="U17" i="295"/>
  <c r="AD18" i="295"/>
  <c r="S18" i="295"/>
  <c r="Z18" i="295"/>
  <c r="J18" i="295"/>
  <c r="O18" i="295"/>
  <c r="R18" i="295"/>
  <c r="X18" i="295"/>
  <c r="AB18" i="295"/>
  <c r="L18" i="295"/>
  <c r="T18" i="295"/>
  <c r="AA18" i="295"/>
  <c r="K18" i="295"/>
  <c r="P18" i="295"/>
  <c r="I18" i="295"/>
  <c r="N18" i="295"/>
  <c r="V18" i="295"/>
  <c r="J17" i="295"/>
  <c r="Q17" i="295"/>
  <c r="M18" i="295"/>
  <c r="Q18" i="295"/>
  <c r="Y18" i="295"/>
  <c r="U18" i="295"/>
  <c r="W18" i="295"/>
  <c r="AD17" i="295"/>
  <c r="X17" i="295"/>
  <c r="W17" i="295"/>
  <c r="AA17" i="295"/>
  <c r="J13" i="295"/>
  <c r="K13" i="295"/>
  <c r="N13" i="295"/>
  <c r="AA13" i="295"/>
  <c r="X13" i="295"/>
  <c r="N16" i="295"/>
  <c r="W13" i="295"/>
  <c r="S13" i="295"/>
  <c r="Z13" i="295"/>
  <c r="O13" i="295"/>
  <c r="U13" i="295"/>
  <c r="R13" i="295"/>
  <c r="M13" i="295"/>
  <c r="V13" i="295"/>
  <c r="AD13" i="295"/>
  <c r="Q13" i="295"/>
  <c r="P13" i="295"/>
  <c r="L13" i="295"/>
  <c r="P16" i="295"/>
  <c r="Y13" i="295"/>
  <c r="X16" i="295"/>
  <c r="T13" i="295"/>
  <c r="Y16" i="295"/>
  <c r="AC13" i="295"/>
  <c r="AB13" i="295"/>
  <c r="U12" i="295"/>
  <c r="I12" i="295"/>
  <c r="O16" i="295"/>
  <c r="Z16" i="295"/>
  <c r="J16" i="295"/>
  <c r="S12" i="295"/>
  <c r="M16" i="295"/>
  <c r="S16" i="295"/>
  <c r="AD16" i="295"/>
  <c r="U16" i="295"/>
  <c r="AC16" i="295"/>
  <c r="K16" i="295"/>
  <c r="R12" i="295"/>
  <c r="I16" i="295"/>
  <c r="AA16" i="295"/>
  <c r="AC12" i="295"/>
  <c r="V12" i="295"/>
  <c r="J12" i="295"/>
  <c r="L12" i="295"/>
  <c r="N12" i="295"/>
  <c r="P12" i="295"/>
  <c r="W16" i="295"/>
  <c r="Q16" i="295"/>
  <c r="T12" i="295"/>
  <c r="Z12" i="295"/>
  <c r="X12" i="295"/>
  <c r="O12" i="295"/>
  <c r="W12" i="295"/>
  <c r="R16" i="295"/>
  <c r="L16" i="295"/>
  <c r="AD12" i="295"/>
  <c r="H48" i="295"/>
  <c r="K12" i="295"/>
  <c r="Y12" i="295"/>
  <c r="Q12" i="295"/>
  <c r="AA12" i="295"/>
  <c r="M12" i="295"/>
  <c r="T16" i="295"/>
  <c r="V16" i="295"/>
  <c r="X14" i="295"/>
  <c r="P14" i="295"/>
  <c r="O14" i="295"/>
  <c r="W14" i="295"/>
  <c r="Z14" i="295"/>
  <c r="Q14" i="295"/>
  <c r="Y14" i="295"/>
  <c r="L14" i="295"/>
  <c r="I14" i="295"/>
  <c r="N14" i="295"/>
  <c r="AB14" i="295"/>
  <c r="V14" i="295"/>
  <c r="K14" i="295"/>
  <c r="R14" i="295"/>
  <c r="T14" i="295"/>
  <c r="AA14" i="295"/>
  <c r="J14" i="295"/>
  <c r="AC14" i="295"/>
  <c r="AE37" i="295"/>
  <c r="AE39" i="295"/>
  <c r="AE41" i="295"/>
  <c r="AE43" i="295"/>
  <c r="AE38" i="295"/>
  <c r="AE40" i="295"/>
  <c r="AE42" i="295"/>
  <c r="AE45" i="295"/>
  <c r="AE44" i="295"/>
  <c r="AE46" i="295"/>
  <c r="AF11" i="295"/>
  <c r="AE33" i="295"/>
  <c r="AE34" i="295"/>
  <c r="AE32" i="295"/>
  <c r="AE35" i="295"/>
  <c r="AE36" i="295"/>
  <c r="AE23" i="295"/>
  <c r="AE19" i="295"/>
  <c r="AE24" i="295"/>
  <c r="AE27" i="295"/>
  <c r="AE15" i="295"/>
  <c r="AE30" i="295"/>
  <c r="AE25" i="295"/>
  <c r="AE28" i="295"/>
  <c r="AE18" i="295"/>
  <c r="AE16" i="295"/>
  <c r="AE20" i="295"/>
  <c r="AE29" i="295"/>
  <c r="AE26" i="295"/>
  <c r="AE31" i="295"/>
  <c r="AE17" i="295"/>
  <c r="AE12" i="295"/>
  <c r="AE22" i="295"/>
  <c r="AE21" i="295"/>
  <c r="AE13" i="295"/>
  <c r="U14" i="295" l="1"/>
  <c r="S14" i="295"/>
  <c r="AE14" i="295"/>
  <c r="AD14" i="295"/>
  <c r="AF37" i="295"/>
  <c r="AF39" i="295"/>
  <c r="AF41" i="295"/>
  <c r="AF43" i="295"/>
  <c r="AF45" i="295"/>
  <c r="AF38" i="295"/>
  <c r="AF42" i="295"/>
  <c r="AF44" i="295"/>
  <c r="AF46" i="295"/>
  <c r="AF40" i="295"/>
  <c r="AG11" i="295"/>
  <c r="AF33" i="295"/>
  <c r="AF35" i="295"/>
  <c r="AF32" i="295"/>
  <c r="AF34" i="295"/>
  <c r="AF36" i="295"/>
  <c r="AF27" i="295"/>
  <c r="AF25" i="295"/>
  <c r="AF16" i="295"/>
  <c r="AF24" i="295"/>
  <c r="AF28" i="295"/>
  <c r="AF30" i="295"/>
  <c r="AF18" i="295"/>
  <c r="AF15" i="295"/>
  <c r="AF20" i="295"/>
  <c r="AF23" i="295"/>
  <c r="AF19" i="295"/>
  <c r="AF22" i="295"/>
  <c r="AF26" i="295"/>
  <c r="AF17" i="295"/>
  <c r="AF21" i="295"/>
  <c r="AF29" i="295"/>
  <c r="AF14" i="295"/>
  <c r="AF12" i="295"/>
  <c r="AF13" i="295"/>
  <c r="AF31" i="295"/>
  <c r="AG38" i="295" l="1"/>
  <c r="AG40" i="295"/>
  <c r="AG42" i="295"/>
  <c r="AG37" i="295"/>
  <c r="AG39" i="295"/>
  <c r="AG41" i="295"/>
  <c r="AG43" i="295"/>
  <c r="AG45" i="295"/>
  <c r="AG44" i="295"/>
  <c r="AG46" i="295"/>
  <c r="AH11" i="295"/>
  <c r="AG32" i="295"/>
  <c r="AG33" i="295"/>
  <c r="AG35" i="295"/>
  <c r="AG34" i="295"/>
  <c r="AG36" i="295"/>
  <c r="AG24" i="295"/>
  <c r="AG15" i="295"/>
  <c r="AG19" i="295"/>
  <c r="AG28" i="295"/>
  <c r="AG23" i="295"/>
  <c r="AG16" i="295"/>
  <c r="AG27" i="295"/>
  <c r="AG22" i="295"/>
  <c r="AG17" i="295"/>
  <c r="AG20" i="295"/>
  <c r="AG25" i="295"/>
  <c r="AG14" i="295"/>
  <c r="AG29" i="295"/>
  <c r="AG18" i="295"/>
  <c r="AG12" i="295"/>
  <c r="AG13" i="295"/>
  <c r="AG26" i="295"/>
  <c r="AG31" i="295"/>
  <c r="AG21" i="295"/>
  <c r="AG30" i="295"/>
  <c r="AH38" i="295" l="1"/>
  <c r="AH40" i="295"/>
  <c r="AH42" i="295"/>
  <c r="AH44" i="295"/>
  <c r="AH46" i="295"/>
  <c r="AH37" i="295"/>
  <c r="AH41" i="295"/>
  <c r="AH45" i="295"/>
  <c r="AH39" i="295"/>
  <c r="AH43" i="295"/>
  <c r="AI11" i="295"/>
  <c r="AH33" i="295"/>
  <c r="AH32" i="295"/>
  <c r="AH35" i="295"/>
  <c r="AH34" i="295"/>
  <c r="AH36" i="295"/>
  <c r="AH23" i="295"/>
  <c r="AH20" i="295"/>
  <c r="AH27" i="295"/>
  <c r="AH16" i="295"/>
  <c r="AH15" i="295"/>
  <c r="AH28" i="295"/>
  <c r="AH30" i="295"/>
  <c r="AH24" i="295"/>
  <c r="AH25" i="295"/>
  <c r="AH22" i="295"/>
  <c r="AH19" i="295"/>
  <c r="AH14" i="295"/>
  <c r="AH26" i="295"/>
  <c r="AH31" i="295"/>
  <c r="AH18" i="295"/>
  <c r="AH17" i="295"/>
  <c r="AH13" i="295"/>
  <c r="AH29" i="295"/>
  <c r="AH21" i="295"/>
  <c r="AH12" i="295"/>
  <c r="AI38" i="295" l="1"/>
  <c r="AI40" i="295"/>
  <c r="AI42" i="295"/>
  <c r="AI37" i="295"/>
  <c r="AI39" i="295"/>
  <c r="AI41" i="295"/>
  <c r="AI43" i="295"/>
  <c r="AI44" i="295"/>
  <c r="AI46" i="295"/>
  <c r="AI45" i="295"/>
  <c r="AJ11" i="295"/>
  <c r="AI34" i="295"/>
  <c r="AI32" i="295"/>
  <c r="AI35" i="295"/>
  <c r="AI33" i="295"/>
  <c r="AI36" i="295"/>
  <c r="AI20" i="295"/>
  <c r="AI23" i="295"/>
  <c r="AI27" i="295"/>
  <c r="AI19" i="295"/>
  <c r="AI25" i="295"/>
  <c r="AI18" i="295"/>
  <c r="AI24" i="295"/>
  <c r="AI15" i="295"/>
  <c r="AI30" i="295"/>
  <c r="AI16" i="295"/>
  <c r="AI22" i="295"/>
  <c r="AI17" i="295"/>
  <c r="AI28" i="295"/>
  <c r="AI14" i="295"/>
  <c r="AI26" i="295"/>
  <c r="AI13" i="295"/>
  <c r="AI29" i="295"/>
  <c r="AI12" i="295"/>
  <c r="AI31" i="295"/>
  <c r="AI21" i="295"/>
  <c r="AJ38" i="295" l="1"/>
  <c r="AJ40" i="295"/>
  <c r="AJ42" i="295"/>
  <c r="AJ37" i="295"/>
  <c r="AJ41" i="295"/>
  <c r="AJ44" i="295"/>
  <c r="AJ46" i="295"/>
  <c r="AJ39" i="295"/>
  <c r="AJ43" i="295"/>
  <c r="AJ45" i="295"/>
  <c r="AK11" i="295"/>
  <c r="AJ35" i="295"/>
  <c r="AJ33" i="295"/>
  <c r="AJ34" i="295"/>
  <c r="AJ32" i="295"/>
  <c r="AJ36" i="295"/>
  <c r="AJ20" i="295"/>
  <c r="AJ19" i="295"/>
  <c r="AJ23" i="295"/>
  <c r="AJ15" i="295"/>
  <c r="AJ24" i="295"/>
  <c r="AJ27" i="295"/>
  <c r="AJ22" i="295"/>
  <c r="AJ16" i="295"/>
  <c r="AJ25" i="295"/>
  <c r="AJ21" i="295"/>
  <c r="AJ28" i="295"/>
  <c r="AJ18" i="295"/>
  <c r="AJ13" i="295"/>
  <c r="AJ31" i="295"/>
  <c r="AJ17" i="295"/>
  <c r="AJ12" i="295"/>
  <c r="AJ29" i="295"/>
  <c r="AJ30" i="295"/>
  <c r="AJ14" i="295"/>
  <c r="AJ26" i="295"/>
  <c r="AK37" i="295" l="1"/>
  <c r="AK39" i="295"/>
  <c r="AK41" i="295"/>
  <c r="AK43" i="295"/>
  <c r="AK38" i="295"/>
  <c r="AK40" i="295"/>
  <c r="AK42" i="295"/>
  <c r="AK44" i="295"/>
  <c r="AK46" i="295"/>
  <c r="AK45" i="295"/>
  <c r="AL11" i="295"/>
  <c r="AK34" i="295"/>
  <c r="AK33" i="295"/>
  <c r="AK32" i="295"/>
  <c r="AK35" i="295"/>
  <c r="AK36" i="295"/>
  <c r="AK23" i="295"/>
  <c r="AK27" i="295"/>
  <c r="AK24" i="295"/>
  <c r="AK20" i="295"/>
  <c r="AK28" i="295"/>
  <c r="AK22" i="295"/>
  <c r="AK19" i="295"/>
  <c r="AK15" i="295"/>
  <c r="AK30" i="295"/>
  <c r="AK16" i="295"/>
  <c r="AK18" i="295"/>
  <c r="AK29" i="295"/>
  <c r="AK17" i="295"/>
  <c r="AK26" i="295"/>
  <c r="AK14" i="295"/>
  <c r="AK21" i="295"/>
  <c r="AK31" i="295"/>
  <c r="AK13" i="295"/>
  <c r="AK25" i="295"/>
  <c r="AK12" i="295"/>
  <c r="AL37" i="295" l="1"/>
  <c r="AL39" i="295"/>
  <c r="AL41" i="295"/>
  <c r="AL43" i="295"/>
  <c r="AL40" i="295"/>
  <c r="AL45" i="295"/>
  <c r="AL38" i="295"/>
  <c r="AL42" i="295"/>
  <c r="AL44" i="295"/>
  <c r="AL46" i="295"/>
  <c r="AM11" i="295"/>
  <c r="AL32" i="295"/>
  <c r="AL35" i="295"/>
  <c r="AL33" i="295"/>
  <c r="AL34" i="295"/>
  <c r="AL36" i="295"/>
  <c r="AL23" i="295"/>
  <c r="AL24" i="295"/>
  <c r="AL25" i="295"/>
  <c r="AL19" i="295"/>
  <c r="AL30" i="295"/>
  <c r="AL27" i="295"/>
  <c r="AL22" i="295"/>
  <c r="AL16" i="295"/>
  <c r="AL28" i="295"/>
  <c r="AL17" i="295"/>
  <c r="AL14" i="295"/>
  <c r="AL29" i="295"/>
  <c r="AL26" i="295"/>
  <c r="AL13" i="295"/>
  <c r="AL20" i="295"/>
  <c r="AL21" i="295"/>
  <c r="AL18" i="295"/>
  <c r="AL15" i="295"/>
  <c r="AL31" i="295"/>
  <c r="AL12" i="295"/>
  <c r="AM37" i="295" l="1"/>
  <c r="AM39" i="295"/>
  <c r="AM41" i="295"/>
  <c r="AM43" i="295"/>
  <c r="AM38" i="295"/>
  <c r="AM40" i="295"/>
  <c r="AM42" i="295"/>
  <c r="AM45" i="295"/>
  <c r="AM44" i="295"/>
  <c r="AM46" i="295"/>
  <c r="AN11" i="295"/>
  <c r="AM34" i="295"/>
  <c r="AM33" i="295"/>
  <c r="AM32" i="295"/>
  <c r="AM35" i="295"/>
  <c r="AM36" i="295"/>
  <c r="AM16" i="295"/>
  <c r="AM23" i="295"/>
  <c r="AM15" i="295"/>
  <c r="AM24" i="295"/>
  <c r="AM20" i="295"/>
  <c r="AM25" i="295"/>
  <c r="AM22" i="295"/>
  <c r="AM19" i="295"/>
  <c r="AM30" i="295"/>
  <c r="AM18" i="295"/>
  <c r="AM27" i="295"/>
  <c r="AM31" i="295"/>
  <c r="AM17" i="295"/>
  <c r="AM13" i="295"/>
  <c r="AM12" i="295"/>
  <c r="AM26" i="295"/>
  <c r="AM28" i="295"/>
  <c r="AM29" i="295"/>
  <c r="AM21" i="295"/>
  <c r="AM14" i="295"/>
  <c r="AN37" i="295" l="1"/>
  <c r="AN39" i="295"/>
  <c r="AN41" i="295"/>
  <c r="AN43" i="295"/>
  <c r="AN40" i="295"/>
  <c r="AN42" i="295"/>
  <c r="AN45" i="295"/>
  <c r="AN38" i="295"/>
  <c r="AN44" i="295"/>
  <c r="AN46" i="295"/>
  <c r="AO11" i="295"/>
  <c r="AN35" i="295"/>
  <c r="AN33" i="295"/>
  <c r="AN32" i="295"/>
  <c r="AN34" i="295"/>
  <c r="AN36" i="295"/>
  <c r="AN27" i="295"/>
  <c r="AN24" i="295"/>
  <c r="AN30" i="295"/>
  <c r="AN15" i="295"/>
  <c r="AN19" i="295"/>
  <c r="AN23" i="295"/>
  <c r="AN28" i="295"/>
  <c r="AN16" i="295"/>
  <c r="AN20" i="295"/>
  <c r="AN25" i="295"/>
  <c r="AN17" i="295"/>
  <c r="AN18" i="295"/>
  <c r="AN29" i="295"/>
  <c r="AN31" i="295"/>
  <c r="AN12" i="295"/>
  <c r="AN21" i="295"/>
  <c r="AN22" i="295"/>
  <c r="AN26" i="295"/>
  <c r="AN13" i="295"/>
  <c r="AN14" i="295"/>
  <c r="AO38" i="295" l="1"/>
  <c r="AO40" i="295"/>
  <c r="AO42" i="295"/>
  <c r="AO37" i="295"/>
  <c r="AO39" i="295"/>
  <c r="AO41" i="295"/>
  <c r="AO43" i="295"/>
  <c r="AO45" i="295"/>
  <c r="AO44" i="295"/>
  <c r="AO46" i="295"/>
  <c r="AP11" i="295"/>
  <c r="AO33" i="295"/>
  <c r="AO34" i="295"/>
  <c r="AO35" i="295"/>
  <c r="AO32" i="295"/>
  <c r="AO36" i="295"/>
  <c r="AO19" i="295"/>
  <c r="AO25" i="295"/>
  <c r="AO24" i="295"/>
  <c r="AO16" i="295"/>
  <c r="AO23" i="295"/>
  <c r="AO27" i="295"/>
  <c r="AO28" i="295"/>
  <c r="AO22" i="295"/>
  <c r="AO20" i="295"/>
  <c r="AO15" i="295"/>
  <c r="AO30" i="295"/>
  <c r="AO29" i="295"/>
  <c r="AO17" i="295"/>
  <c r="AO14" i="295"/>
  <c r="AO26" i="295"/>
  <c r="AO31" i="295"/>
  <c r="AO12" i="295"/>
  <c r="AO18" i="295"/>
  <c r="AO13" i="295"/>
  <c r="AO21" i="295"/>
  <c r="AP38" i="295" l="1"/>
  <c r="AP40" i="295"/>
  <c r="AP42" i="295"/>
  <c r="AP44" i="295"/>
  <c r="AP46" i="295"/>
  <c r="AP45" i="295"/>
  <c r="AP37" i="295"/>
  <c r="AP41" i="295"/>
  <c r="AP39" i="295"/>
  <c r="AP43" i="295"/>
  <c r="AQ11" i="295"/>
  <c r="AP34" i="295"/>
  <c r="AP32" i="295"/>
  <c r="AP33" i="295"/>
  <c r="AP35" i="295"/>
  <c r="AP36" i="295"/>
  <c r="AP16" i="295"/>
  <c r="AP27" i="295"/>
  <c r="AP15" i="295"/>
  <c r="AP24" i="295"/>
  <c r="AP20" i="295"/>
  <c r="AP22" i="295"/>
  <c r="AP19" i="295"/>
  <c r="AP18" i="295"/>
  <c r="AP30" i="295"/>
  <c r="AP25" i="295"/>
  <c r="AP23" i="295"/>
  <c r="AP29" i="295"/>
  <c r="AP14" i="295"/>
  <c r="AP31" i="295"/>
  <c r="AP28" i="295"/>
  <c r="AP13" i="295"/>
  <c r="AP12" i="295"/>
  <c r="AP17" i="295"/>
  <c r="AP26" i="295"/>
  <c r="AP21" i="295"/>
  <c r="AQ38" i="295" l="1"/>
  <c r="AQ40" i="295"/>
  <c r="AQ42" i="295"/>
  <c r="AQ37" i="295"/>
  <c r="AQ39" i="295"/>
  <c r="AQ41" i="295"/>
  <c r="AQ43" i="295"/>
  <c r="AQ44" i="295"/>
  <c r="AQ46" i="295"/>
  <c r="AQ45" i="295"/>
  <c r="AR11" i="295"/>
  <c r="AQ35" i="295"/>
  <c r="AQ34" i="295"/>
  <c r="AQ32" i="295"/>
  <c r="AQ33" i="295"/>
  <c r="AQ36" i="295"/>
  <c r="AQ20" i="295"/>
  <c r="AQ25" i="295"/>
  <c r="AQ23" i="295"/>
  <c r="AQ24" i="295"/>
  <c r="AQ19" i="295"/>
  <c r="AQ15" i="295"/>
  <c r="AQ22" i="295"/>
  <c r="AQ16" i="295"/>
  <c r="AQ27" i="295"/>
  <c r="AQ28" i="295"/>
  <c r="AQ26" i="295"/>
  <c r="AQ31" i="295"/>
  <c r="AQ14" i="295"/>
  <c r="AQ21" i="295"/>
  <c r="AQ12" i="295"/>
  <c r="AQ18" i="295"/>
  <c r="AQ29" i="295"/>
  <c r="AQ13" i="295"/>
  <c r="AQ17" i="295"/>
  <c r="AQ30" i="295"/>
  <c r="AR38" i="295" l="1"/>
  <c r="AR40" i="295"/>
  <c r="AR42" i="295"/>
  <c r="AR39" i="295"/>
  <c r="AR43" i="295"/>
  <c r="AR44" i="295"/>
  <c r="AR46" i="295"/>
  <c r="AR37" i="295"/>
  <c r="AR41" i="295"/>
  <c r="AR45" i="295"/>
  <c r="AS11" i="295"/>
  <c r="AR32" i="295"/>
  <c r="AR34" i="295"/>
  <c r="AR35" i="295"/>
  <c r="AR33" i="295"/>
  <c r="AR36" i="295"/>
  <c r="AR24" i="295"/>
  <c r="AR19" i="295"/>
  <c r="AR25" i="295"/>
  <c r="AR15" i="295"/>
  <c r="AR27" i="295"/>
  <c r="AR20" i="295"/>
  <c r="AR30" i="295"/>
  <c r="AR22" i="295"/>
  <c r="AR16" i="295"/>
  <c r="AR17" i="295"/>
  <c r="AR14" i="295"/>
  <c r="AR31" i="295"/>
  <c r="AR18" i="295"/>
  <c r="AR13" i="295"/>
  <c r="AR26" i="295"/>
  <c r="AR28" i="295"/>
  <c r="AR12" i="295"/>
  <c r="AR21" i="295"/>
  <c r="AR23" i="295"/>
  <c r="AR29" i="295"/>
  <c r="AS37" i="295" l="1"/>
  <c r="AS39" i="295"/>
  <c r="AS41" i="295"/>
  <c r="AS43" i="295"/>
  <c r="AS38" i="295"/>
  <c r="AS40" i="295"/>
  <c r="AS42" i="295"/>
  <c r="AS44" i="295"/>
  <c r="AS46" i="295"/>
  <c r="AS45" i="295"/>
  <c r="AT11" i="295"/>
  <c r="AS34" i="295"/>
  <c r="AS32" i="295"/>
  <c r="AS33" i="295"/>
  <c r="AS35" i="295"/>
  <c r="AS36" i="295"/>
  <c r="AS27" i="295"/>
  <c r="AS19" i="295"/>
  <c r="AS15" i="295"/>
  <c r="AS16" i="295"/>
  <c r="AS23" i="295"/>
  <c r="AS20" i="295"/>
  <c r="AS25" i="295"/>
  <c r="AS22" i="295"/>
  <c r="AS28" i="295"/>
  <c r="AS29" i="295"/>
  <c r="AS30" i="295"/>
  <c r="AS24" i="295"/>
  <c r="AS26" i="295"/>
  <c r="AS18" i="295"/>
  <c r="AS17" i="295"/>
  <c r="AS13" i="295"/>
  <c r="AS12" i="295"/>
  <c r="AS21" i="295"/>
  <c r="AS14" i="295"/>
  <c r="AS31" i="295"/>
  <c r="AT37" i="295" l="1"/>
  <c r="AT39" i="295"/>
  <c r="AT41" i="295"/>
  <c r="AT43" i="295"/>
  <c r="AT45" i="295"/>
  <c r="AT40" i="295"/>
  <c r="AT44" i="295"/>
  <c r="AT46" i="295"/>
  <c r="AT38" i="295"/>
  <c r="AT42" i="295"/>
  <c r="AU11" i="295"/>
  <c r="AT32" i="295"/>
  <c r="AT34" i="295"/>
  <c r="AT33" i="295"/>
  <c r="AT35" i="295"/>
  <c r="AT36" i="295"/>
  <c r="AT16" i="295"/>
  <c r="AT24" i="295"/>
  <c r="AT25" i="295"/>
  <c r="AT19" i="295"/>
  <c r="AT20" i="295"/>
  <c r="AT28" i="295"/>
  <c r="AT22" i="295"/>
  <c r="AT23" i="295"/>
  <c r="AT18" i="295"/>
  <c r="AT29" i="295"/>
  <c r="AT30" i="295"/>
  <c r="AT17" i="295"/>
  <c r="AT27" i="295"/>
  <c r="AT15" i="295"/>
  <c r="AT13" i="295"/>
  <c r="AT31" i="295"/>
  <c r="AT26" i="295"/>
  <c r="AT21" i="295"/>
  <c r="AT12" i="295"/>
  <c r="AT14" i="295"/>
  <c r="AU37" i="295" l="1"/>
  <c r="AU39" i="295"/>
  <c r="AU41" i="295"/>
  <c r="AU43" i="295"/>
  <c r="AU38" i="295"/>
  <c r="AU40" i="295"/>
  <c r="AU42" i="295"/>
  <c r="AU44" i="295"/>
  <c r="AU45" i="295"/>
  <c r="AU46" i="295"/>
  <c r="AV11" i="295"/>
  <c r="AU35" i="295"/>
  <c r="AU34" i="295"/>
  <c r="AU33" i="295"/>
  <c r="AU32" i="295"/>
  <c r="AU36" i="295"/>
  <c r="AU19" i="295"/>
  <c r="AU24" i="295"/>
  <c r="AU15" i="295"/>
  <c r="AU16" i="295"/>
  <c r="AU23" i="295"/>
  <c r="AU18" i="295"/>
  <c r="AU28" i="295"/>
  <c r="AU30" i="295"/>
  <c r="AU22" i="295"/>
  <c r="AU27" i="295"/>
  <c r="AU25" i="295"/>
  <c r="AU20" i="295"/>
  <c r="AU29" i="295"/>
  <c r="AU17" i="295"/>
  <c r="AU12" i="295"/>
  <c r="AU26" i="295"/>
  <c r="AU13" i="295"/>
  <c r="AU31" i="295"/>
  <c r="AU14" i="295"/>
  <c r="AU21" i="295"/>
  <c r="AV37" i="295" l="1"/>
  <c r="AV39" i="295"/>
  <c r="AV41" i="295"/>
  <c r="AV43" i="295"/>
  <c r="AV45" i="295"/>
  <c r="AV40" i="295"/>
  <c r="AV44" i="295"/>
  <c r="AV46" i="295"/>
  <c r="AV38" i="295"/>
  <c r="AV42" i="295"/>
  <c r="AW11" i="295"/>
  <c r="AV32" i="295"/>
  <c r="AV34" i="295"/>
  <c r="AV33" i="295"/>
  <c r="AV35" i="295"/>
  <c r="AV36" i="295"/>
  <c r="AV19" i="295"/>
  <c r="AV23" i="295"/>
  <c r="AV25" i="295"/>
  <c r="AV15" i="295"/>
  <c r="AV24" i="295"/>
  <c r="AV27" i="295"/>
  <c r="AV20" i="295"/>
  <c r="AV16" i="295"/>
  <c r="AV30" i="295"/>
  <c r="AV18" i="295"/>
  <c r="AV14" i="295"/>
  <c r="AV26" i="295"/>
  <c r="AV17" i="295"/>
  <c r="AV31" i="295"/>
  <c r="AV13" i="295"/>
  <c r="AV21" i="295"/>
  <c r="AV12" i="295"/>
  <c r="AV22" i="295"/>
  <c r="AV28" i="295"/>
  <c r="AV29" i="295"/>
  <c r="AW38" i="295" l="1"/>
  <c r="AW40" i="295"/>
  <c r="AW42" i="295"/>
  <c r="AW37" i="295"/>
  <c r="AW39" i="295"/>
  <c r="AW41" i="295"/>
  <c r="AW43" i="295"/>
  <c r="AW45" i="295"/>
  <c r="AW44" i="295"/>
  <c r="AW46" i="295"/>
  <c r="AX11" i="295"/>
  <c r="AW35" i="295"/>
  <c r="AW32" i="295"/>
  <c r="AW33" i="295"/>
  <c r="AW34" i="295"/>
  <c r="AW36" i="295"/>
  <c r="AW16" i="295"/>
  <c r="AW23" i="295"/>
  <c r="AW20" i="295"/>
  <c r="AW27" i="295"/>
  <c r="AW19" i="295"/>
  <c r="AW22" i="295"/>
  <c r="AW24" i="295"/>
  <c r="AW15" i="295"/>
  <c r="AW28" i="295"/>
  <c r="AW30" i="295"/>
  <c r="AW18" i="295"/>
  <c r="AW31" i="295"/>
  <c r="AW26" i="295"/>
  <c r="AW25" i="295"/>
  <c r="AW21" i="295"/>
  <c r="AW29" i="295"/>
  <c r="AW12" i="295"/>
  <c r="AW13" i="295"/>
  <c r="AW14" i="295"/>
  <c r="AW17" i="295"/>
  <c r="AX38" i="295" l="1"/>
  <c r="AX40" i="295"/>
  <c r="AX42" i="295"/>
  <c r="AX44" i="295"/>
  <c r="AX46" i="295"/>
  <c r="AX39" i="295"/>
  <c r="AX43" i="295"/>
  <c r="AX37" i="295"/>
  <c r="AX41" i="295"/>
  <c r="AX45" i="295"/>
  <c r="AY11" i="295"/>
  <c r="AX33" i="295"/>
  <c r="AX34" i="295"/>
  <c r="AX32" i="295"/>
  <c r="AX35" i="295"/>
  <c r="AX36" i="295"/>
  <c r="AX23" i="295"/>
  <c r="AX19" i="295"/>
  <c r="AX15" i="295"/>
  <c r="AX16" i="295"/>
  <c r="AX24" i="295"/>
  <c r="AX20" i="295"/>
  <c r="AX28" i="295"/>
  <c r="AX27" i="295"/>
  <c r="AX22" i="295"/>
  <c r="AX17" i="295"/>
  <c r="AX30" i="295"/>
  <c r="AX29" i="295"/>
  <c r="AX14" i="295"/>
  <c r="AX26" i="295"/>
  <c r="AX31" i="295"/>
  <c r="AX12" i="295"/>
  <c r="AX21" i="295"/>
  <c r="AX18" i="295"/>
  <c r="AX25" i="295"/>
  <c r="AX13" i="295"/>
  <c r="AY38" i="295" l="1"/>
  <c r="AY40" i="295"/>
  <c r="AY42" i="295"/>
  <c r="AY37" i="295"/>
  <c r="AY39" i="295"/>
  <c r="AY41" i="295"/>
  <c r="AY43" i="295"/>
  <c r="AY44" i="295"/>
  <c r="AY46" i="295"/>
  <c r="AY45" i="295"/>
  <c r="AZ11" i="295"/>
  <c r="AY35" i="295"/>
  <c r="AY33" i="295"/>
  <c r="AY34" i="295"/>
  <c r="AY32" i="295"/>
  <c r="AY36" i="295"/>
  <c r="AY16" i="295"/>
  <c r="AY24" i="295"/>
  <c r="AY23" i="295"/>
  <c r="AY27" i="295"/>
  <c r="AY20" i="295"/>
  <c r="AY19" i="295"/>
  <c r="AY25" i="295"/>
  <c r="AY15" i="295"/>
  <c r="AY22" i="295"/>
  <c r="AY18" i="295"/>
  <c r="AY29" i="295"/>
  <c r="AY28" i="295"/>
  <c r="AY30" i="295"/>
  <c r="AY26" i="295"/>
  <c r="AY17" i="295"/>
  <c r="AY12" i="295"/>
  <c r="AY14" i="295"/>
  <c r="AY13" i="295"/>
  <c r="AY31" i="295"/>
  <c r="AY21" i="295"/>
  <c r="AZ38" i="295" l="1"/>
  <c r="AZ40" i="295"/>
  <c r="AZ42" i="295"/>
  <c r="AZ39" i="295"/>
  <c r="AZ43" i="295"/>
  <c r="AZ44" i="295"/>
  <c r="AZ46" i="295"/>
  <c r="AZ37" i="295"/>
  <c r="AZ41" i="295"/>
  <c r="AZ45" i="295"/>
  <c r="BA11" i="295"/>
  <c r="AZ32" i="295"/>
  <c r="AZ33" i="295"/>
  <c r="AZ34" i="295"/>
  <c r="AZ35" i="295"/>
  <c r="AZ36" i="295"/>
  <c r="AZ19" i="295"/>
  <c r="AZ24" i="295"/>
  <c r="AZ15" i="295"/>
  <c r="AZ27" i="295"/>
  <c r="AZ28" i="295"/>
  <c r="AZ16" i="295"/>
  <c r="AZ25" i="295"/>
  <c r="AZ18" i="295"/>
  <c r="AZ22" i="295"/>
  <c r="AZ30" i="295"/>
  <c r="AZ23" i="295"/>
  <c r="AZ31" i="295"/>
  <c r="AZ20" i="295"/>
  <c r="AZ14" i="295"/>
  <c r="AZ26" i="295"/>
  <c r="AZ17" i="295"/>
  <c r="AZ13" i="295"/>
  <c r="AZ12" i="295"/>
  <c r="AZ29" i="295"/>
  <c r="AZ21" i="295"/>
  <c r="BA37" i="295" l="1"/>
  <c r="BA39" i="295"/>
  <c r="BA41" i="295"/>
  <c r="BA43" i="295"/>
  <c r="BA38" i="295"/>
  <c r="BA40" i="295"/>
  <c r="BA42" i="295"/>
  <c r="BA44" i="295"/>
  <c r="BA46" i="295"/>
  <c r="BA45" i="295"/>
  <c r="BB11" i="295"/>
  <c r="BA35" i="295"/>
  <c r="BA33" i="295"/>
  <c r="BA32" i="295"/>
  <c r="BA34" i="295"/>
  <c r="BA36" i="295"/>
  <c r="BA16" i="295"/>
  <c r="BA23" i="295"/>
  <c r="BA15" i="295"/>
  <c r="BA25" i="295"/>
  <c r="BA27" i="295"/>
  <c r="BA30" i="295"/>
  <c r="BA18" i="295"/>
  <c r="BA28" i="295"/>
  <c r="BA19" i="295"/>
  <c r="BA24" i="295"/>
  <c r="BA14" i="295"/>
  <c r="BA31" i="295"/>
  <c r="BA22" i="295"/>
  <c r="BA21" i="295"/>
  <c r="BA13" i="295"/>
  <c r="BA29" i="295"/>
  <c r="BA26" i="295"/>
  <c r="BA17" i="295"/>
  <c r="BA12" i="295"/>
  <c r="BA20" i="295"/>
  <c r="BB37" i="295" l="1"/>
  <c r="BB39" i="295"/>
  <c r="BB41" i="295"/>
  <c r="BB43" i="295"/>
  <c r="BB38" i="295"/>
  <c r="BB42" i="295"/>
  <c r="BB45" i="295"/>
  <c r="BB40" i="295"/>
  <c r="BB44" i="295"/>
  <c r="BB46" i="295"/>
  <c r="BC11" i="295"/>
  <c r="BB34" i="295"/>
  <c r="BB32" i="295"/>
  <c r="BB33" i="295"/>
  <c r="BB35" i="295"/>
  <c r="BB36" i="295"/>
  <c r="BB24" i="295"/>
  <c r="BB20" i="295"/>
  <c r="BB19" i="295"/>
  <c r="BB15" i="295"/>
  <c r="BB27" i="295"/>
  <c r="BB16" i="295"/>
  <c r="BB30" i="295"/>
  <c r="BB22" i="295"/>
  <c r="BB23" i="295"/>
  <c r="BB17" i="295"/>
  <c r="BB14" i="295"/>
  <c r="BB25" i="295"/>
  <c r="BB26" i="295"/>
  <c r="BB18" i="295"/>
  <c r="BB21" i="295"/>
  <c r="BB31" i="295"/>
  <c r="BB28" i="295"/>
  <c r="BB29" i="295"/>
  <c r="BB13" i="295"/>
  <c r="BB12" i="295"/>
  <c r="BC37" i="295" l="1"/>
  <c r="BC39" i="295"/>
  <c r="BC41" i="295"/>
  <c r="BC43" i="295"/>
  <c r="BC38" i="295"/>
  <c r="BC40" i="295"/>
  <c r="BC42" i="295"/>
  <c r="BC45" i="295"/>
  <c r="BC44" i="295"/>
  <c r="BC46" i="295"/>
  <c r="BD11" i="295"/>
  <c r="BC35" i="295"/>
  <c r="BC34" i="295"/>
  <c r="BC33" i="295"/>
  <c r="BC32" i="295"/>
  <c r="BC36" i="295"/>
  <c r="BC23" i="295"/>
  <c r="BC25" i="295"/>
  <c r="BC24" i="295"/>
  <c r="BC20" i="295"/>
  <c r="BC27" i="295"/>
  <c r="BC22" i="295"/>
  <c r="BC19" i="295"/>
  <c r="BC15" i="295"/>
  <c r="BC30" i="295"/>
  <c r="BC16" i="295"/>
  <c r="BC14" i="295"/>
  <c r="BC26" i="295"/>
  <c r="BC31" i="295"/>
  <c r="BC18" i="295"/>
  <c r="BC21" i="295"/>
  <c r="BC28" i="295"/>
  <c r="BC13" i="295"/>
  <c r="BC12" i="295"/>
  <c r="BC29" i="295"/>
  <c r="BC17" i="295"/>
  <c r="BD37" i="295" l="1"/>
  <c r="BD39" i="295"/>
  <c r="BD41" i="295"/>
  <c r="BD43" i="295"/>
  <c r="BD38" i="295"/>
  <c r="BD42" i="295"/>
  <c r="BD45" i="295"/>
  <c r="BD40" i="295"/>
  <c r="BD44" i="295"/>
  <c r="BD46" i="295"/>
  <c r="BE11" i="295"/>
  <c r="BD33" i="295"/>
  <c r="BD35" i="295"/>
  <c r="BD34" i="295"/>
  <c r="BD32" i="295"/>
  <c r="BD36" i="295"/>
  <c r="BD24" i="295"/>
  <c r="BD27" i="295"/>
  <c r="BD23" i="295"/>
  <c r="BD20" i="295"/>
  <c r="BD15" i="295"/>
  <c r="BD16" i="295"/>
  <c r="BD25" i="295"/>
  <c r="BD22" i="295"/>
  <c r="BD28" i="295"/>
  <c r="BD30" i="295"/>
  <c r="BD19" i="295"/>
  <c r="BD29" i="295"/>
  <c r="BD14" i="295"/>
  <c r="BD12" i="295"/>
  <c r="BD18" i="295"/>
  <c r="BD26" i="295"/>
  <c r="BD13" i="295"/>
  <c r="BD31" i="295"/>
  <c r="BD17" i="295"/>
  <c r="BD21" i="295"/>
  <c r="BE38" i="295" l="1"/>
  <c r="BE40" i="295"/>
  <c r="BE42" i="295"/>
  <c r="BE37" i="295"/>
  <c r="BE39" i="295"/>
  <c r="BE41" i="295"/>
  <c r="BE43" i="295"/>
  <c r="BE45" i="295"/>
  <c r="BE44" i="295"/>
  <c r="BE46" i="295"/>
  <c r="BF11" i="295"/>
  <c r="BE32" i="295"/>
  <c r="BE34" i="295"/>
  <c r="BE35" i="295"/>
  <c r="BE33" i="295"/>
  <c r="BE36" i="295"/>
  <c r="BE20" i="295"/>
  <c r="BE15" i="295"/>
  <c r="BE16" i="295"/>
  <c r="BE23" i="295"/>
  <c r="BE27" i="295"/>
  <c r="BE24" i="295"/>
  <c r="BE22" i="295"/>
  <c r="BE25" i="295"/>
  <c r="BE28" i="295"/>
  <c r="BE30" i="295"/>
  <c r="BE19" i="295"/>
  <c r="BE14" i="295"/>
  <c r="BE29" i="295"/>
  <c r="BE18" i="295"/>
  <c r="BE26" i="295"/>
  <c r="BE17" i="295"/>
  <c r="BE31" i="295"/>
  <c r="BE21" i="295"/>
  <c r="BE12" i="295"/>
  <c r="BE13" i="295"/>
  <c r="BF38" i="295" l="1"/>
  <c r="BF40" i="295"/>
  <c r="BF42" i="295"/>
  <c r="BF44" i="295"/>
  <c r="BF46" i="295"/>
  <c r="BF45" i="295"/>
  <c r="BF39" i="295"/>
  <c r="BF43" i="295"/>
  <c r="BF37" i="295"/>
  <c r="BF41" i="295"/>
  <c r="BG11" i="295"/>
  <c r="BF33" i="295"/>
  <c r="BF32" i="295"/>
  <c r="BF35" i="295"/>
  <c r="BF34" i="295"/>
  <c r="BF36" i="295"/>
  <c r="BF20" i="295"/>
  <c r="BF25" i="295"/>
  <c r="BF19" i="295"/>
  <c r="BF23" i="295"/>
  <c r="BF24" i="295"/>
  <c r="BF28" i="295"/>
  <c r="BF30" i="295"/>
  <c r="BF16" i="295"/>
  <c r="BF15" i="295"/>
  <c r="BF17" i="295"/>
  <c r="BF31" i="295"/>
  <c r="BF18" i="295"/>
  <c r="BF14" i="295"/>
  <c r="BF12" i="295"/>
  <c r="BF21" i="295"/>
  <c r="BF27" i="295"/>
  <c r="BF26" i="295"/>
  <c r="BF13" i="295"/>
  <c r="BF22" i="295"/>
  <c r="BF29" i="295"/>
  <c r="BG38" i="295" l="1"/>
  <c r="BG40" i="295"/>
  <c r="BG42" i="295"/>
  <c r="BG37" i="295"/>
  <c r="BG39" i="295"/>
  <c r="BG41" i="295"/>
  <c r="BG43" i="295"/>
  <c r="BG44" i="295"/>
  <c r="BG46" i="295"/>
  <c r="BG45" i="295"/>
  <c r="BH11" i="295"/>
  <c r="BG34" i="295"/>
  <c r="BG35" i="295"/>
  <c r="BG33" i="295"/>
  <c r="BG32" i="295"/>
  <c r="BG36" i="295"/>
  <c r="BG24" i="295"/>
  <c r="BG19" i="295"/>
  <c r="BG25" i="295"/>
  <c r="BG28" i="295"/>
  <c r="BG22" i="295"/>
  <c r="BG23" i="295"/>
  <c r="BG15" i="295"/>
  <c r="BG20" i="295"/>
  <c r="BG27" i="295"/>
  <c r="BG16" i="295"/>
  <c r="BG17" i="295"/>
  <c r="BG18" i="295"/>
  <c r="BG26" i="295"/>
  <c r="BG29" i="295"/>
  <c r="BG31" i="295"/>
  <c r="BG21" i="295"/>
  <c r="BG13" i="295"/>
  <c r="BG14" i="295"/>
  <c r="BG12" i="295"/>
  <c r="BG30" i="295"/>
  <c r="BH38" i="295" l="1"/>
  <c r="BH40" i="295"/>
  <c r="BH42" i="295"/>
  <c r="BH37" i="295"/>
  <c r="BH41" i="295"/>
  <c r="BH44" i="295"/>
  <c r="BH46" i="295"/>
  <c r="BH39" i="295"/>
  <c r="BH43" i="295"/>
  <c r="BH45" i="295"/>
  <c r="BI11" i="295"/>
  <c r="BH32" i="295"/>
  <c r="BH35" i="295"/>
  <c r="BH34" i="295"/>
  <c r="BH33" i="295"/>
  <c r="BH36" i="295"/>
  <c r="BH24" i="295"/>
  <c r="BH27" i="295"/>
  <c r="BH19" i="295"/>
  <c r="BH28" i="295"/>
  <c r="BH20" i="295"/>
  <c r="BH30" i="295"/>
  <c r="BH23" i="295"/>
  <c r="BH16" i="295"/>
  <c r="BH17" i="295"/>
  <c r="BH18" i="295"/>
  <c r="BH14" i="295"/>
  <c r="BH22" i="295"/>
  <c r="BH26" i="295"/>
  <c r="BH13" i="295"/>
  <c r="BH12" i="295"/>
  <c r="BH31" i="295"/>
  <c r="BH29" i="295"/>
  <c r="BH25" i="295"/>
  <c r="BH15" i="295"/>
  <c r="BH21" i="295"/>
  <c r="BI37" i="295" l="1"/>
  <c r="BI39" i="295"/>
  <c r="BI41" i="295"/>
  <c r="BI43" i="295"/>
  <c r="BI38" i="295"/>
  <c r="BI40" i="295"/>
  <c r="BI42" i="295"/>
  <c r="BI44" i="295"/>
  <c r="BI46" i="295"/>
  <c r="BI45" i="295"/>
  <c r="BJ11" i="295"/>
  <c r="BI34" i="295"/>
  <c r="BI32" i="295"/>
  <c r="BI33" i="295"/>
  <c r="BI35" i="295"/>
  <c r="BI36" i="295"/>
  <c r="BI19" i="295"/>
  <c r="BI16" i="295"/>
  <c r="BI25" i="295"/>
  <c r="BI27" i="295"/>
  <c r="BI30" i="295"/>
  <c r="BI18" i="295"/>
  <c r="BI23" i="295"/>
  <c r="BI20" i="295"/>
  <c r="BI14" i="295"/>
  <c r="BI29" i="295"/>
  <c r="BI24" i="295"/>
  <c r="BI22" i="295"/>
  <c r="BI13" i="295"/>
  <c r="BI31" i="295"/>
  <c r="BI17" i="295"/>
  <c r="BI21" i="295"/>
  <c r="BI28" i="295"/>
  <c r="BI12" i="295"/>
  <c r="BI15" i="295"/>
  <c r="BI26" i="295"/>
  <c r="BJ37" i="295" l="1"/>
  <c r="BJ39" i="295"/>
  <c r="BJ41" i="295"/>
  <c r="BJ43" i="295"/>
  <c r="BJ45" i="295"/>
  <c r="BJ38" i="295"/>
  <c r="BJ42" i="295"/>
  <c r="BJ44" i="295"/>
  <c r="BJ46" i="295"/>
  <c r="BJ40" i="295"/>
  <c r="BK11" i="295"/>
  <c r="BJ32" i="295"/>
  <c r="BJ35" i="295"/>
  <c r="BJ33" i="295"/>
  <c r="BJ34" i="295"/>
  <c r="BJ36" i="295"/>
  <c r="BJ24" i="295"/>
  <c r="BJ20" i="295"/>
  <c r="BJ23" i="295"/>
  <c r="BJ15" i="295"/>
  <c r="BJ19" i="295"/>
  <c r="BJ16" i="295"/>
  <c r="BJ27" i="295"/>
  <c r="BJ30" i="295"/>
  <c r="BJ18" i="295"/>
  <c r="BJ28" i="295"/>
  <c r="BJ25" i="295"/>
  <c r="BJ14" i="295"/>
  <c r="BJ22" i="295"/>
  <c r="BJ26" i="295"/>
  <c r="BJ12" i="295"/>
  <c r="BJ17" i="295"/>
  <c r="BJ13" i="295"/>
  <c r="BJ31" i="295"/>
  <c r="BJ21" i="295"/>
  <c r="BJ29" i="295"/>
  <c r="BK37" i="295" l="1"/>
  <c r="BK39" i="295"/>
  <c r="BK41" i="295"/>
  <c r="BK43" i="295"/>
  <c r="BK38" i="295"/>
  <c r="BK40" i="295"/>
  <c r="BK42" i="295"/>
  <c r="BK45" i="295"/>
  <c r="BK46" i="295"/>
  <c r="BK44" i="295"/>
  <c r="BL11" i="295"/>
  <c r="BK33" i="295"/>
  <c r="BK35" i="295"/>
  <c r="BK34" i="295"/>
  <c r="BK32" i="295"/>
  <c r="BK36" i="295"/>
  <c r="BK27" i="295"/>
  <c r="BK15" i="295"/>
  <c r="BK19" i="295"/>
  <c r="BK16" i="295"/>
  <c r="BK22" i="295"/>
  <c r="BK18" i="295"/>
  <c r="BK20" i="295"/>
  <c r="BK24" i="295"/>
  <c r="BK28" i="295"/>
  <c r="BK23" i="295"/>
  <c r="BK29" i="295"/>
  <c r="BK17" i="295"/>
  <c r="BK31" i="295"/>
  <c r="BK26" i="295"/>
  <c r="BK14" i="295"/>
  <c r="BK30" i="295"/>
  <c r="BK21" i="295"/>
  <c r="BK25" i="295"/>
  <c r="BK12" i="295"/>
  <c r="BK13" i="295"/>
  <c r="BL37" i="295" l="1"/>
  <c r="BL39" i="295"/>
  <c r="BL41" i="295"/>
  <c r="BL43" i="295"/>
  <c r="BL45" i="295"/>
  <c r="BL38" i="295"/>
  <c r="BL42" i="295"/>
  <c r="BL44" i="295"/>
  <c r="BL46" i="295"/>
  <c r="BL40" i="295"/>
  <c r="BM11" i="295"/>
  <c r="BL33" i="295"/>
  <c r="BL35" i="295"/>
  <c r="BL32" i="295"/>
  <c r="BL34" i="295"/>
  <c r="BL36" i="295"/>
  <c r="BL19" i="295"/>
  <c r="BL16" i="295"/>
  <c r="BL20" i="295"/>
  <c r="BL24" i="295"/>
  <c r="BL23" i="295"/>
  <c r="BL27" i="295"/>
  <c r="BL22" i="295"/>
  <c r="BL25" i="295"/>
  <c r="BL18" i="295"/>
  <c r="BL14" i="295"/>
  <c r="BL26" i="295"/>
  <c r="BL28" i="295"/>
  <c r="BL29" i="295"/>
  <c r="BL31" i="295"/>
  <c r="BL15" i="295"/>
  <c r="BL17" i="295"/>
  <c r="BL30" i="295"/>
  <c r="BL21" i="295"/>
  <c r="BL13" i="295"/>
  <c r="BL12" i="295"/>
  <c r="BM38" i="295" l="1"/>
  <c r="BM40" i="295"/>
  <c r="BM42" i="295"/>
  <c r="BM37" i="295"/>
  <c r="BM39" i="295"/>
  <c r="BM41" i="295"/>
  <c r="BM43" i="295"/>
  <c r="BM45" i="295"/>
  <c r="BM44" i="295"/>
  <c r="BM46" i="295"/>
  <c r="BN11" i="295"/>
  <c r="BM34" i="295"/>
  <c r="BM32" i="295"/>
  <c r="BM35" i="295"/>
  <c r="BM33" i="295"/>
  <c r="BM36" i="295"/>
  <c r="BM19" i="295"/>
  <c r="BM25" i="295"/>
  <c r="BM27" i="295"/>
  <c r="BM24" i="295"/>
  <c r="BM23" i="295"/>
  <c r="BM15" i="295"/>
  <c r="BM18" i="295"/>
  <c r="BM22" i="295"/>
  <c r="BM28" i="295"/>
  <c r="BM16" i="295"/>
  <c r="BM31" i="295"/>
  <c r="BM20" i="295"/>
  <c r="BM14" i="295"/>
  <c r="BM17" i="295"/>
  <c r="BM12" i="295"/>
  <c r="BM21" i="295"/>
  <c r="BM29" i="295"/>
  <c r="BM26" i="295"/>
  <c r="BM30" i="295"/>
  <c r="BM13" i="295"/>
  <c r="BN38" i="295" l="1"/>
  <c r="BN40" i="295"/>
  <c r="BN42" i="295"/>
  <c r="BN44" i="295"/>
  <c r="BN46" i="295"/>
  <c r="BN37" i="295"/>
  <c r="BN41" i="295"/>
  <c r="BN39" i="295"/>
  <c r="BN43" i="295"/>
  <c r="BN45" i="295"/>
  <c r="BO11" i="295"/>
  <c r="BN32" i="295"/>
  <c r="BN33" i="295"/>
  <c r="BN35" i="295"/>
  <c r="BN34" i="295"/>
  <c r="BN36" i="295"/>
  <c r="BN19" i="295"/>
  <c r="BN23" i="295"/>
  <c r="BN16" i="295"/>
  <c r="BN20" i="295"/>
  <c r="BN15" i="295"/>
  <c r="BN25" i="295"/>
  <c r="BN28" i="295"/>
  <c r="BN22" i="295"/>
  <c r="BN24" i="295"/>
  <c r="BN18" i="295"/>
  <c r="BN31" i="295"/>
  <c r="BN14" i="295"/>
  <c r="BN13" i="295"/>
  <c r="BN29" i="295"/>
  <c r="BN12" i="295"/>
  <c r="BN26" i="295"/>
  <c r="BN27" i="295"/>
  <c r="BN30" i="295"/>
  <c r="BN21" i="295"/>
  <c r="BN17" i="295"/>
  <c r="BO38" i="295" l="1"/>
  <c r="BO40" i="295"/>
  <c r="BO42" i="295"/>
  <c r="BO37" i="295"/>
  <c r="BO39" i="295"/>
  <c r="BO41" i="295"/>
  <c r="BO43" i="295"/>
  <c r="BO44" i="295"/>
  <c r="BO46" i="295"/>
  <c r="BO45" i="295"/>
  <c r="BP11" i="295"/>
  <c r="BO32" i="295"/>
  <c r="BO35" i="295"/>
  <c r="BO34" i="295"/>
  <c r="BO33" i="295"/>
  <c r="BO36" i="295"/>
  <c r="BO19" i="295"/>
  <c r="BO16" i="295"/>
  <c r="BO24" i="295"/>
  <c r="BO20" i="295"/>
  <c r="BO25" i="295"/>
  <c r="BO27" i="295"/>
  <c r="BO15" i="295"/>
  <c r="BO23" i="295"/>
  <c r="BO29" i="295"/>
  <c r="BO28" i="295"/>
  <c r="BO18" i="295"/>
  <c r="BO26" i="295"/>
  <c r="BO17" i="295"/>
  <c r="BO30" i="295"/>
  <c r="BO21" i="295"/>
  <c r="BO12" i="295"/>
  <c r="BO31" i="295"/>
  <c r="BO22" i="295"/>
  <c r="BO13" i="295"/>
  <c r="BO14" i="295"/>
  <c r="BP38" i="295" l="1"/>
  <c r="BP40" i="295"/>
  <c r="BP42" i="295"/>
  <c r="BP37" i="295"/>
  <c r="BP41" i="295"/>
  <c r="BP44" i="295"/>
  <c r="BP46" i="295"/>
  <c r="BP39" i="295"/>
  <c r="BP43" i="295"/>
  <c r="BP45" i="295"/>
  <c r="BQ11" i="295"/>
  <c r="BP34" i="295"/>
  <c r="BP32" i="295"/>
  <c r="BP35" i="295"/>
  <c r="BP33" i="295"/>
  <c r="BP36" i="295"/>
  <c r="BP23" i="295"/>
  <c r="BP27" i="295"/>
  <c r="BP25" i="295"/>
  <c r="BP28" i="295"/>
  <c r="BP18" i="295"/>
  <c r="BP16" i="295"/>
  <c r="BP22" i="295"/>
  <c r="BP19" i="295"/>
  <c r="BP20" i="295"/>
  <c r="BP30" i="295"/>
  <c r="BP24" i="295"/>
  <c r="BP29" i="295"/>
  <c r="BP17" i="295"/>
  <c r="BP15" i="295"/>
  <c r="BP14" i="295"/>
  <c r="BP26" i="295"/>
  <c r="BP31" i="295"/>
  <c r="BP13" i="295"/>
  <c r="BP12" i="295"/>
  <c r="BP21" i="295"/>
  <c r="BQ37" i="295" l="1"/>
  <c r="BQ39" i="295"/>
  <c r="BQ41" i="295"/>
  <c r="BQ43" i="295"/>
  <c r="BQ38" i="295"/>
  <c r="BQ40" i="295"/>
  <c r="BQ42" i="295"/>
  <c r="BQ44" i="295"/>
  <c r="BQ46" i="295"/>
  <c r="BQ45" i="295"/>
  <c r="BR11" i="295"/>
  <c r="BQ34" i="295"/>
  <c r="BQ35" i="295"/>
  <c r="BQ32" i="295"/>
  <c r="BQ33" i="295"/>
  <c r="BQ36" i="295"/>
  <c r="BQ23" i="295"/>
  <c r="BQ15" i="295"/>
  <c r="BQ19" i="295"/>
  <c r="BQ16" i="295"/>
  <c r="BQ27" i="295"/>
  <c r="BQ22" i="295"/>
  <c r="BQ30" i="295"/>
  <c r="BQ24" i="295"/>
  <c r="BQ20" i="295"/>
  <c r="BQ17" i="295"/>
  <c r="BQ28" i="295"/>
  <c r="BQ18" i="295"/>
  <c r="BQ25" i="295"/>
  <c r="BQ26" i="295"/>
  <c r="BQ21" i="295"/>
  <c r="BQ31" i="295"/>
  <c r="BQ12" i="295"/>
  <c r="BQ29" i="295"/>
  <c r="BQ14" i="295"/>
  <c r="BQ13" i="295"/>
  <c r="BR37" i="295" l="1"/>
  <c r="BR39" i="295"/>
  <c r="BR41" i="295"/>
  <c r="BR43" i="295"/>
  <c r="BR40" i="295"/>
  <c r="BR45" i="295"/>
  <c r="BR38" i="295"/>
  <c r="BR42" i="295"/>
  <c r="BR44" i="295"/>
  <c r="BR46" i="295"/>
  <c r="BS11" i="295"/>
  <c r="BR33" i="295"/>
  <c r="BR35" i="295"/>
  <c r="BR34" i="295"/>
  <c r="BR32" i="295"/>
  <c r="BR36" i="295"/>
  <c r="BR16" i="295"/>
  <c r="BR19" i="295"/>
  <c r="BR20" i="295"/>
  <c r="BR24" i="295"/>
  <c r="BR23" i="295"/>
  <c r="BR27" i="295"/>
  <c r="BR15" i="295"/>
  <c r="BR30" i="295"/>
  <c r="BR22" i="295"/>
  <c r="BR28" i="295"/>
  <c r="BR26" i="295"/>
  <c r="BR14" i="295"/>
  <c r="BR31" i="295"/>
  <c r="BR21" i="295"/>
  <c r="BR29" i="295"/>
  <c r="BR13" i="295"/>
  <c r="BR17" i="295"/>
  <c r="BR25" i="295"/>
  <c r="BR12" i="295"/>
  <c r="BR18" i="295"/>
  <c r="BS37" i="295" l="1"/>
  <c r="BS39" i="295"/>
  <c r="BS41" i="295"/>
  <c r="BS43" i="295"/>
  <c r="BS38" i="295"/>
  <c r="BS40" i="295"/>
  <c r="BS42" i="295"/>
  <c r="BS45" i="295"/>
  <c r="BS44" i="295"/>
  <c r="BS46" i="295"/>
  <c r="BT11" i="295"/>
  <c r="BS34" i="295"/>
  <c r="BS32" i="295"/>
  <c r="BS35" i="295"/>
  <c r="BS33" i="295"/>
  <c r="BS36" i="295"/>
  <c r="BS24" i="295"/>
  <c r="BS19" i="295"/>
  <c r="BS25" i="295"/>
  <c r="BS20" i="295"/>
  <c r="BS16" i="295"/>
  <c r="BS27" i="295"/>
  <c r="BS15" i="295"/>
  <c r="BS22" i="295"/>
  <c r="BS23" i="295"/>
  <c r="BS26" i="295"/>
  <c r="BS31" i="295"/>
  <c r="BS29" i="295"/>
  <c r="BS21" i="295"/>
  <c r="BS12" i="295"/>
  <c r="BS14" i="295"/>
  <c r="BS28" i="295"/>
  <c r="BS18" i="295"/>
  <c r="BS13" i="295"/>
  <c r="BS17" i="295"/>
  <c r="BS30" i="295"/>
  <c r="BT37" i="295" l="1"/>
  <c r="BT39" i="295"/>
  <c r="BT41" i="295"/>
  <c r="BT43" i="295"/>
  <c r="BT40" i="295"/>
  <c r="BT38" i="295"/>
  <c r="BT45" i="295"/>
  <c r="BT42" i="295"/>
  <c r="BT44" i="295"/>
  <c r="BT46" i="295"/>
  <c r="BU11" i="295"/>
  <c r="BT32" i="295"/>
  <c r="BT33" i="295"/>
  <c r="BT34" i="295"/>
  <c r="BT35" i="295"/>
  <c r="BT36" i="295"/>
  <c r="BT25" i="295"/>
  <c r="BT24" i="295"/>
  <c r="BT20" i="295"/>
  <c r="BT27" i="295"/>
  <c r="BT19" i="295"/>
  <c r="BT23" i="295"/>
  <c r="BT15" i="295"/>
  <c r="BT30" i="295"/>
  <c r="BT18" i="295"/>
  <c r="BT16" i="295"/>
  <c r="BT28" i="295"/>
  <c r="BT14" i="295"/>
  <c r="BT29" i="295"/>
  <c r="BT21" i="295"/>
  <c r="BT13" i="295"/>
  <c r="BT22" i="295"/>
  <c r="BT26" i="295"/>
  <c r="BT17" i="295"/>
  <c r="BT31" i="295"/>
  <c r="BT12" i="295"/>
  <c r="BU38" i="295" l="1"/>
  <c r="BU40" i="295"/>
  <c r="BU42" i="295"/>
  <c r="BU37" i="295"/>
  <c r="BU39" i="295"/>
  <c r="BU41" i="295"/>
  <c r="BU43" i="295"/>
  <c r="BU45" i="295"/>
  <c r="BU44" i="295"/>
  <c r="BU46" i="295"/>
  <c r="BV11" i="295"/>
  <c r="BU35" i="295"/>
  <c r="BU32" i="295"/>
  <c r="BU33" i="295"/>
  <c r="BU34" i="295"/>
  <c r="BU36" i="295"/>
  <c r="BU24" i="295"/>
  <c r="BU16" i="295"/>
  <c r="BU19" i="295"/>
  <c r="BU23" i="295"/>
  <c r="BU27" i="295"/>
  <c r="BU15" i="295"/>
  <c r="BU25" i="295"/>
  <c r="BU30" i="295"/>
  <c r="BU20" i="295"/>
  <c r="BU31" i="295"/>
  <c r="BU26" i="295"/>
  <c r="BU28" i="295"/>
  <c r="BU29" i="295"/>
  <c r="BU22" i="295"/>
  <c r="BU13" i="295"/>
  <c r="BU14" i="295"/>
  <c r="BU12" i="295"/>
  <c r="BU21" i="295"/>
  <c r="BU18" i="295"/>
  <c r="BU17" i="295"/>
  <c r="BV38" i="295" l="1"/>
  <c r="BV40" i="295"/>
  <c r="BV42" i="295"/>
  <c r="BV44" i="295"/>
  <c r="BV46" i="295"/>
  <c r="BV45" i="295"/>
  <c r="BV37" i="295"/>
  <c r="BV41" i="295"/>
  <c r="BV39" i="295"/>
  <c r="BV43" i="295"/>
  <c r="BW11" i="295"/>
  <c r="BV32" i="295"/>
  <c r="BV35" i="295"/>
  <c r="BV34" i="295"/>
  <c r="BV33" i="295"/>
  <c r="BV36" i="295"/>
  <c r="BV24" i="295"/>
  <c r="BV27" i="295"/>
  <c r="BV18" i="295"/>
  <c r="BV23" i="295"/>
  <c r="BV20" i="295"/>
  <c r="BV16" i="295"/>
  <c r="BV19" i="295"/>
  <c r="BV22" i="295"/>
  <c r="BV25" i="295"/>
  <c r="BV14" i="295"/>
  <c r="BV30" i="295"/>
  <c r="BV26" i="295"/>
  <c r="BV31" i="295"/>
  <c r="BV28" i="295"/>
  <c r="BV29" i="295"/>
  <c r="BV17" i="295"/>
  <c r="BV13" i="295"/>
  <c r="BV12" i="295"/>
  <c r="BV21" i="295"/>
  <c r="BV15" i="295"/>
  <c r="BW38" i="295" l="1"/>
  <c r="BW40" i="295"/>
  <c r="BW42" i="295"/>
  <c r="BW37" i="295"/>
  <c r="BW39" i="295"/>
  <c r="BW41" i="295"/>
  <c r="BW43" i="295"/>
  <c r="BW44" i="295"/>
  <c r="BW46" i="295"/>
  <c r="BW45" i="295"/>
  <c r="BX11" i="295"/>
  <c r="BW34" i="295"/>
  <c r="BW33" i="295"/>
  <c r="BW35" i="295"/>
  <c r="BW32" i="295"/>
  <c r="BW36" i="295"/>
  <c r="BW16" i="295"/>
  <c r="BW24" i="295"/>
  <c r="BW20" i="295"/>
  <c r="BW25" i="295"/>
  <c r="BW19" i="295"/>
  <c r="BW23" i="295"/>
  <c r="BW27" i="295"/>
  <c r="BW30" i="295"/>
  <c r="BW28" i="295"/>
  <c r="BW15" i="295"/>
  <c r="BW31" i="295"/>
  <c r="BW22" i="295"/>
  <c r="BW14" i="295"/>
  <c r="BW29" i="295"/>
  <c r="BW12" i="295"/>
  <c r="BW18" i="295"/>
  <c r="BW26" i="295"/>
  <c r="BW17" i="295"/>
  <c r="BW21" i="295"/>
  <c r="BW13" i="295"/>
  <c r="BX38" i="295" l="1"/>
  <c r="BX40" i="295"/>
  <c r="BX42" i="295"/>
  <c r="BX39" i="295"/>
  <c r="BX43" i="295"/>
  <c r="BX44" i="295"/>
  <c r="BX46" i="295"/>
  <c r="BX37" i="295"/>
  <c r="BX41" i="295"/>
  <c r="BX45" i="295"/>
  <c r="BY11" i="295"/>
  <c r="BX35" i="295"/>
  <c r="BX34" i="295"/>
  <c r="BX32" i="295"/>
  <c r="BX33" i="295"/>
  <c r="BX36" i="295"/>
  <c r="BX19" i="295"/>
  <c r="BX23" i="295"/>
  <c r="BX15" i="295"/>
  <c r="BX27" i="295"/>
  <c r="BX24" i="295"/>
  <c r="BX22" i="295"/>
  <c r="BX16" i="295"/>
  <c r="BX25" i="295"/>
  <c r="BX18" i="295"/>
  <c r="BX20" i="295"/>
  <c r="BX30" i="295"/>
  <c r="BX26" i="295"/>
  <c r="BX14" i="295"/>
  <c r="BX29" i="295"/>
  <c r="BX17" i="295"/>
  <c r="BX13" i="295"/>
  <c r="BX12" i="295"/>
  <c r="BX31" i="295"/>
  <c r="BX28" i="295"/>
  <c r="BX21" i="295"/>
  <c r="BY37" i="295" l="1"/>
  <c r="BY39" i="295"/>
  <c r="BY41" i="295"/>
  <c r="BY43" i="295"/>
  <c r="BY38" i="295"/>
  <c r="BY40" i="295"/>
  <c r="BY42" i="295"/>
  <c r="BY44" i="295"/>
  <c r="BY46" i="295"/>
  <c r="BY45" i="295"/>
  <c r="BZ11" i="295"/>
  <c r="BY32" i="295"/>
  <c r="BY35" i="295"/>
  <c r="BY34" i="295"/>
  <c r="BY33" i="295"/>
  <c r="BY36" i="295"/>
  <c r="BY24" i="295"/>
  <c r="BY16" i="295"/>
  <c r="BY27" i="295"/>
  <c r="BY15" i="295"/>
  <c r="BY23" i="295"/>
  <c r="BY19" i="295"/>
  <c r="BY20" i="295"/>
  <c r="BY25" i="295"/>
  <c r="BY28" i="295"/>
  <c r="BY18" i="295"/>
  <c r="BY31" i="295"/>
  <c r="BY14" i="295"/>
  <c r="BY29" i="295"/>
  <c r="BY30" i="295"/>
  <c r="BY22" i="295"/>
  <c r="BY21" i="295"/>
  <c r="BY17" i="295"/>
  <c r="BY12" i="295"/>
  <c r="BY26" i="295"/>
  <c r="BY13" i="295"/>
  <c r="BZ37" i="295" l="1"/>
  <c r="BZ39" i="295"/>
  <c r="BZ41" i="295"/>
  <c r="BZ43" i="295"/>
  <c r="BZ45" i="295"/>
  <c r="BZ40" i="295"/>
  <c r="BZ44" i="295"/>
  <c r="BZ46" i="295"/>
  <c r="BZ38" i="295"/>
  <c r="BZ42" i="295"/>
  <c r="CA11" i="295"/>
  <c r="BZ35" i="295"/>
  <c r="BZ34" i="295"/>
  <c r="BZ33" i="295"/>
  <c r="BZ32" i="295"/>
  <c r="BZ36" i="295"/>
  <c r="BZ15" i="295"/>
  <c r="BZ19" i="295"/>
  <c r="BZ24" i="295"/>
  <c r="BZ25" i="295"/>
  <c r="BZ16" i="295"/>
  <c r="BZ23" i="295"/>
  <c r="BZ20" i="295"/>
  <c r="BZ27" i="295"/>
  <c r="BZ22" i="295"/>
  <c r="BZ29" i="295"/>
  <c r="BZ26" i="295"/>
  <c r="BZ28" i="295"/>
  <c r="BZ30" i="295"/>
  <c r="BZ14" i="295"/>
  <c r="BZ17" i="295"/>
  <c r="BZ21" i="295"/>
  <c r="BZ12" i="295"/>
  <c r="BZ18" i="295"/>
  <c r="BZ13" i="295"/>
  <c r="BZ31" i="295"/>
  <c r="CA37" i="295" l="1"/>
  <c r="CA39" i="295"/>
  <c r="CA41" i="295"/>
  <c r="CA43" i="295"/>
  <c r="CA38" i="295"/>
  <c r="CA40" i="295"/>
  <c r="CA42" i="295"/>
  <c r="CA45" i="295"/>
  <c r="CA44" i="295"/>
  <c r="CA46" i="295"/>
  <c r="CB11" i="295"/>
  <c r="CA32" i="295"/>
  <c r="CA35" i="295"/>
  <c r="CA34" i="295"/>
  <c r="CA33" i="295"/>
  <c r="CA36" i="295"/>
  <c r="CA24" i="295"/>
  <c r="CA23" i="295"/>
  <c r="CA16" i="295"/>
  <c r="CA18" i="295"/>
  <c r="CA27" i="295"/>
  <c r="CA14" i="295"/>
  <c r="CA25" i="295"/>
  <c r="CA17" i="295"/>
  <c r="CA19" i="295"/>
  <c r="CA30" i="295"/>
  <c r="CA22" i="295"/>
  <c r="CA29" i="295"/>
  <c r="CA15" i="295"/>
  <c r="CA12" i="295"/>
  <c r="CA20" i="295"/>
  <c r="CA26" i="295"/>
  <c r="CA21" i="295"/>
  <c r="CA31" i="295"/>
  <c r="CA13" i="295"/>
  <c r="CA28" i="295"/>
  <c r="CB37" i="295" l="1"/>
  <c r="CB39" i="295"/>
  <c r="CB41" i="295"/>
  <c r="CB43" i="295"/>
  <c r="CB45" i="295"/>
  <c r="CB40" i="295"/>
  <c r="CB44" i="295"/>
  <c r="CB46" i="295"/>
  <c r="CB38" i="295"/>
  <c r="CB42" i="295"/>
  <c r="CC11" i="295"/>
  <c r="CB32" i="295"/>
  <c r="CB34" i="295"/>
  <c r="CB35" i="295"/>
  <c r="CB33" i="295"/>
  <c r="CB36" i="295"/>
  <c r="CB19" i="295"/>
  <c r="CB20" i="295"/>
  <c r="CB24" i="295"/>
  <c r="CB16" i="295"/>
  <c r="CB27" i="295"/>
  <c r="CB23" i="295"/>
  <c r="CB28" i="295"/>
  <c r="CB15" i="295"/>
  <c r="CB25" i="295"/>
  <c r="CB18" i="295"/>
  <c r="CB14" i="295"/>
  <c r="CB31" i="295"/>
  <c r="CB22" i="295"/>
  <c r="CB26" i="295"/>
  <c r="CB13" i="295"/>
  <c r="CB21" i="295"/>
  <c r="CB12" i="295"/>
  <c r="CB17" i="295"/>
  <c r="CB30" i="295"/>
  <c r="CB29" i="295"/>
  <c r="CC38" i="295" l="1"/>
  <c r="CC40" i="295"/>
  <c r="CC42" i="295"/>
  <c r="CC37" i="295"/>
  <c r="CC39" i="295"/>
  <c r="CC41" i="295"/>
  <c r="CC43" i="295"/>
  <c r="CC45" i="295"/>
  <c r="CC44" i="295"/>
  <c r="CC46" i="295"/>
  <c r="CD11" i="295"/>
  <c r="CC35" i="295"/>
  <c r="CC32" i="295"/>
  <c r="CC34" i="295"/>
  <c r="CC33" i="295"/>
  <c r="CC36" i="295"/>
  <c r="CC15" i="295"/>
  <c r="CC23" i="295"/>
  <c r="CC18" i="295"/>
  <c r="CC19" i="295"/>
  <c r="CC16" i="295"/>
  <c r="CC24" i="295"/>
  <c r="CC27" i="295"/>
  <c r="CC25" i="295"/>
  <c r="CC30" i="295"/>
  <c r="CC20" i="295"/>
  <c r="CC22" i="295"/>
  <c r="CC17" i="295"/>
  <c r="CC26" i="295"/>
  <c r="CC14" i="295"/>
  <c r="CC31" i="295"/>
  <c r="CC12" i="295"/>
  <c r="CC21" i="295"/>
  <c r="CC28" i="295"/>
  <c r="CC13" i="295"/>
  <c r="CC29" i="295"/>
  <c r="CD38" i="295" l="1"/>
  <c r="CD40" i="295"/>
  <c r="CD42" i="295"/>
  <c r="CD44" i="295"/>
  <c r="CD46" i="295"/>
  <c r="CD39" i="295"/>
  <c r="CD43" i="295"/>
  <c r="CD45" i="295"/>
  <c r="CD37" i="295"/>
  <c r="CD41" i="295"/>
  <c r="CE11" i="295"/>
  <c r="CD34" i="295"/>
  <c r="CD35" i="295"/>
  <c r="CD32" i="295"/>
  <c r="CD33" i="295"/>
  <c r="CD36" i="295"/>
  <c r="CD24" i="295"/>
  <c r="CD27" i="295"/>
  <c r="CD19" i="295"/>
  <c r="CD22" i="295"/>
  <c r="CD20" i="295"/>
  <c r="CD15" i="295"/>
  <c r="CD18" i="295"/>
  <c r="CD30" i="295"/>
  <c r="CD16" i="295"/>
  <c r="CD23" i="295"/>
  <c r="CD25" i="295"/>
  <c r="CD28" i="295"/>
  <c r="CD17" i="295"/>
  <c r="CD31" i="295"/>
  <c r="CD12" i="295"/>
  <c r="CD14" i="295"/>
  <c r="CD13" i="295"/>
  <c r="CD26" i="295"/>
  <c r="CD29" i="295"/>
  <c r="CD21" i="295"/>
  <c r="CE38" i="295" l="1"/>
  <c r="CE40" i="295"/>
  <c r="CE42" i="295"/>
  <c r="CE37" i="295"/>
  <c r="CE39" i="295"/>
  <c r="CE41" i="295"/>
  <c r="CE43" i="295"/>
  <c r="CE44" i="295"/>
  <c r="CE46" i="295"/>
  <c r="CE45" i="295"/>
  <c r="CF11" i="295"/>
  <c r="CE35" i="295"/>
  <c r="CE33" i="295"/>
  <c r="CE34" i="295"/>
  <c r="CE32" i="295"/>
  <c r="CE36" i="295"/>
  <c r="CE19" i="295"/>
  <c r="CE16" i="295"/>
  <c r="CE24" i="295"/>
  <c r="CE27" i="295"/>
  <c r="CE28" i="295"/>
  <c r="CE20" i="295"/>
  <c r="CE25" i="295"/>
  <c r="CE15" i="295"/>
  <c r="CE30" i="295"/>
  <c r="CE18" i="295"/>
  <c r="CE23" i="295"/>
  <c r="CE29" i="295"/>
  <c r="CE26" i="295"/>
  <c r="CE31" i="295"/>
  <c r="CE14" i="295"/>
  <c r="CE13" i="295"/>
  <c r="CE21" i="295"/>
  <c r="CE22" i="295"/>
  <c r="CE17" i="295"/>
  <c r="CE12" i="295"/>
  <c r="CF38" i="295" l="1"/>
  <c r="CF40" i="295"/>
  <c r="CF42" i="295"/>
  <c r="CF39" i="295"/>
  <c r="CF43" i="295"/>
  <c r="CF44" i="295"/>
  <c r="CF46" i="295"/>
  <c r="CF37" i="295"/>
  <c r="CF41" i="295"/>
  <c r="CF45" i="295"/>
  <c r="CG11" i="295"/>
  <c r="CF35" i="295"/>
  <c r="CF34" i="295"/>
  <c r="CF32" i="295"/>
  <c r="CF33" i="295"/>
  <c r="CF36" i="295"/>
  <c r="CF23" i="295"/>
  <c r="CF24" i="295"/>
  <c r="CF20" i="295"/>
  <c r="CF27" i="295"/>
  <c r="CF19" i="295"/>
  <c r="CF25" i="295"/>
  <c r="CF30" i="295"/>
  <c r="CF16" i="295"/>
  <c r="CF18" i="295"/>
  <c r="CF22" i="295"/>
  <c r="CF12" i="295"/>
  <c r="CF14" i="295"/>
  <c r="CF26" i="295"/>
  <c r="CF31" i="295"/>
  <c r="CF21" i="295"/>
  <c r="CF15" i="295"/>
  <c r="CF29" i="295"/>
  <c r="CF13" i="295"/>
  <c r="CF28" i="295"/>
  <c r="CF17" i="295"/>
  <c r="CG37" i="295" l="1"/>
  <c r="CG39" i="295"/>
  <c r="CG41" i="295"/>
  <c r="CG43" i="295"/>
  <c r="CG38" i="295"/>
  <c r="CG40" i="295"/>
  <c r="CG42" i="295"/>
  <c r="CG44" i="295"/>
  <c r="CG46" i="295"/>
  <c r="CG45" i="295"/>
  <c r="CH11" i="295"/>
  <c r="CG35" i="295"/>
  <c r="CG32" i="295"/>
  <c r="CG33" i="295"/>
  <c r="CG34" i="295"/>
  <c r="CG36" i="295"/>
  <c r="CG24" i="295"/>
  <c r="CG20" i="295"/>
  <c r="CG27" i="295"/>
  <c r="CG28" i="295"/>
  <c r="CG23" i="295"/>
  <c r="CG25" i="295"/>
  <c r="CG19" i="295"/>
  <c r="CG22" i="295"/>
  <c r="CG16" i="295"/>
  <c r="CG29" i="295"/>
  <c r="CG31" i="295"/>
  <c r="CG14" i="295"/>
  <c r="CG30" i="295"/>
  <c r="CG15" i="295"/>
  <c r="CG12" i="295"/>
  <c r="CG17" i="295"/>
  <c r="CG26" i="295"/>
  <c r="CG13" i="295"/>
  <c r="CG21" i="295"/>
  <c r="CG18" i="295"/>
  <c r="CH37" i="295" l="1"/>
  <c r="CH39" i="295"/>
  <c r="CH41" i="295"/>
  <c r="CH43" i="295"/>
  <c r="CH38" i="295"/>
  <c r="CH42" i="295"/>
  <c r="CH45" i="295"/>
  <c r="CH40" i="295"/>
  <c r="CH44" i="295"/>
  <c r="CH46" i="295"/>
  <c r="CI11" i="295"/>
  <c r="CH33" i="295"/>
  <c r="CH34" i="295"/>
  <c r="CH32" i="295"/>
  <c r="CH35" i="295"/>
  <c r="CH36" i="295"/>
  <c r="CH19" i="295"/>
  <c r="CH24" i="295"/>
  <c r="CH23" i="295"/>
  <c r="CH20" i="295"/>
  <c r="CH16" i="295"/>
  <c r="CH27" i="295"/>
  <c r="CH28" i="295"/>
  <c r="CH18" i="295"/>
  <c r="CH15" i="295"/>
  <c r="CH30" i="295"/>
  <c r="CH22" i="295"/>
  <c r="CH25" i="295"/>
  <c r="CH26" i="295"/>
  <c r="CH14" i="295"/>
  <c r="CH12" i="295"/>
  <c r="CH31" i="295"/>
  <c r="CH21" i="295"/>
  <c r="CH17" i="295"/>
  <c r="CH13" i="295"/>
  <c r="CH29" i="295"/>
  <c r="CI37" i="295" l="1"/>
  <c r="CI39" i="295"/>
  <c r="CI41" i="295"/>
  <c r="CI38" i="295"/>
  <c r="CI40" i="295"/>
  <c r="CI42" i="295"/>
  <c r="CI45" i="295"/>
  <c r="CI44" i="295"/>
  <c r="CI46" i="295"/>
  <c r="CI43" i="295"/>
  <c r="CJ11" i="295"/>
  <c r="CI33" i="295"/>
  <c r="CI35" i="295"/>
  <c r="CI32" i="295"/>
  <c r="CI34" i="295"/>
  <c r="CI36" i="295"/>
  <c r="CI16" i="295"/>
  <c r="CI27" i="295"/>
  <c r="CI25" i="295"/>
  <c r="CI24" i="295"/>
  <c r="CI23" i="295"/>
  <c r="CI19" i="295"/>
  <c r="CI15" i="295"/>
  <c r="CI28" i="295"/>
  <c r="CI20" i="295"/>
  <c r="CI29" i="295"/>
  <c r="CI22" i="295"/>
  <c r="CI18" i="295"/>
  <c r="CI31" i="295"/>
  <c r="CI17" i="295"/>
  <c r="CI14" i="295"/>
  <c r="CI30" i="295"/>
  <c r="CI13" i="295"/>
  <c r="CI21" i="295"/>
  <c r="CI26" i="295"/>
  <c r="CI12" i="295"/>
  <c r="CJ37" i="295" l="1"/>
  <c r="CJ39" i="295"/>
  <c r="CJ41" i="295"/>
  <c r="CJ38" i="295"/>
  <c r="CJ42" i="295"/>
  <c r="CJ45" i="295"/>
  <c r="CJ43" i="295"/>
  <c r="CJ40" i="295"/>
  <c r="CJ44" i="295"/>
  <c r="CJ46" i="295"/>
  <c r="CK11" i="295"/>
  <c r="CJ34" i="295"/>
  <c r="CJ32" i="295"/>
  <c r="CJ35" i="295"/>
  <c r="CJ33" i="295"/>
  <c r="CJ36" i="295"/>
  <c r="CJ16" i="295"/>
  <c r="CJ19" i="295"/>
  <c r="CJ25" i="295"/>
  <c r="CJ20" i="295"/>
  <c r="CJ27" i="295"/>
  <c r="CJ23" i="295"/>
  <c r="CJ18" i="295"/>
  <c r="CJ15" i="295"/>
  <c r="CJ30" i="295"/>
  <c r="CJ24" i="295"/>
  <c r="CJ28" i="295"/>
  <c r="CJ22" i="295"/>
  <c r="CJ29" i="295"/>
  <c r="CJ31" i="295"/>
  <c r="CJ26" i="295"/>
  <c r="CJ13" i="295"/>
  <c r="CJ21" i="295"/>
  <c r="CJ17" i="295"/>
  <c r="CJ12" i="295"/>
  <c r="CJ14" i="295"/>
  <c r="CK38" i="295" l="1"/>
  <c r="CK40" i="295"/>
  <c r="CK42" i="295"/>
  <c r="CK37" i="295"/>
  <c r="CK39" i="295"/>
  <c r="CK41" i="295"/>
  <c r="CK43" i="295"/>
  <c r="CK45" i="295"/>
  <c r="CK44" i="295"/>
  <c r="CK46" i="295"/>
  <c r="CL11" i="295"/>
  <c r="CK33" i="295"/>
  <c r="CK35" i="295"/>
  <c r="CK32" i="295"/>
  <c r="CK34" i="295"/>
  <c r="CK36" i="295"/>
  <c r="CK23" i="295"/>
  <c r="CK19" i="295"/>
  <c r="CK24" i="295"/>
  <c r="CK27" i="295"/>
  <c r="CK20" i="295"/>
  <c r="CK28" i="295"/>
  <c r="CK22" i="295"/>
  <c r="CK18" i="295"/>
  <c r="CK30" i="295"/>
  <c r="CK16" i="295"/>
  <c r="CK14" i="295"/>
  <c r="CK29" i="295"/>
  <c r="CK26" i="295"/>
  <c r="CK25" i="295"/>
  <c r="CK17" i="295"/>
  <c r="CK31" i="295"/>
  <c r="CK12" i="295"/>
  <c r="CK13" i="295"/>
  <c r="CK15" i="295"/>
  <c r="CK21" i="295"/>
  <c r="CL38" i="295" l="1"/>
  <c r="CL40" i="295"/>
  <c r="CL42" i="295"/>
  <c r="CL44" i="295"/>
  <c r="CL46" i="295"/>
  <c r="CL45" i="295"/>
  <c r="CL39" i="295"/>
  <c r="CL43" i="295"/>
  <c r="CL37" i="295"/>
  <c r="CL41" i="295"/>
  <c r="CM11" i="295"/>
  <c r="CL33" i="295"/>
  <c r="CL35" i="295"/>
  <c r="CL34" i="295"/>
  <c r="CL32" i="295"/>
  <c r="CL36" i="295"/>
  <c r="CL19" i="295"/>
  <c r="CL24" i="295"/>
  <c r="CL16" i="295"/>
  <c r="CL27" i="295"/>
  <c r="CL25" i="295"/>
  <c r="CL23" i="295"/>
  <c r="CL30" i="295"/>
  <c r="CL20" i="295"/>
  <c r="CL15" i="295"/>
  <c r="CL28" i="295"/>
  <c r="CL18" i="295"/>
  <c r="CL31" i="295"/>
  <c r="CL14" i="295"/>
  <c r="CL17" i="295"/>
  <c r="CL21" i="295"/>
  <c r="CL13" i="295"/>
  <c r="CL22" i="295"/>
  <c r="CL12" i="295"/>
  <c r="CL29" i="295"/>
  <c r="CL26" i="295"/>
  <c r="CM38" i="295" l="1"/>
  <c r="CM40" i="295"/>
  <c r="CM42" i="295"/>
  <c r="CM37" i="295"/>
  <c r="CM39" i="295"/>
  <c r="CM41" i="295"/>
  <c r="CM44" i="295"/>
  <c r="CM46" i="295"/>
  <c r="CM45" i="295"/>
  <c r="CM43" i="295"/>
  <c r="CN11" i="295"/>
  <c r="CM35" i="295"/>
  <c r="CM32" i="295"/>
  <c r="CM34" i="295"/>
  <c r="CM33" i="295"/>
  <c r="CM36" i="295"/>
  <c r="CM24" i="295"/>
  <c r="CM19" i="295"/>
  <c r="CM20" i="295"/>
  <c r="CM16" i="295"/>
  <c r="CM23" i="295"/>
  <c r="CM28" i="295"/>
  <c r="CM27" i="295"/>
  <c r="CM18" i="295"/>
  <c r="CM14" i="295"/>
  <c r="CM31" i="295"/>
  <c r="CM29" i="295"/>
  <c r="CM25" i="295"/>
  <c r="CM30" i="295"/>
  <c r="CM22" i="295"/>
  <c r="CM21" i="295"/>
  <c r="CM15" i="295"/>
  <c r="CM26" i="295"/>
  <c r="CM13" i="295"/>
  <c r="CM12" i="295"/>
  <c r="CM17" i="295"/>
  <c r="CN38" i="295" l="1"/>
  <c r="CN40" i="295"/>
  <c r="CN42" i="295"/>
  <c r="CN37" i="295"/>
  <c r="CN41" i="295"/>
  <c r="CN44" i="295"/>
  <c r="CN46" i="295"/>
  <c r="CN39" i="295"/>
  <c r="CN45" i="295"/>
  <c r="CN43" i="295"/>
  <c r="CO11" i="295"/>
  <c r="CN34" i="295"/>
  <c r="CN32" i="295"/>
  <c r="CN35" i="295"/>
  <c r="CN33" i="295"/>
  <c r="CN36" i="295"/>
  <c r="CN16" i="295"/>
  <c r="CN24" i="295"/>
  <c r="CN20" i="295"/>
  <c r="CN25" i="295"/>
  <c r="CN19" i="295"/>
  <c r="CN27" i="295"/>
  <c r="CN15" i="295"/>
  <c r="CN28" i="295"/>
  <c r="CN22" i="295"/>
  <c r="CN14" i="295"/>
  <c r="CN23" i="295"/>
  <c r="CN30" i="295"/>
  <c r="CN31" i="295"/>
  <c r="CN18" i="295"/>
  <c r="CN17" i="295"/>
  <c r="CN13" i="295"/>
  <c r="CN29" i="295"/>
  <c r="CN26" i="295"/>
  <c r="CN12" i="295"/>
  <c r="CN21" i="295"/>
  <c r="CO37" i="295" l="1"/>
  <c r="CO39" i="295"/>
  <c r="CO41" i="295"/>
  <c r="CO43" i="295"/>
  <c r="CO38" i="295"/>
  <c r="CO40" i="295"/>
  <c r="CO42" i="295"/>
  <c r="CO44" i="295"/>
  <c r="CO46" i="295"/>
  <c r="CO45" i="295"/>
  <c r="CP11" i="295"/>
  <c r="CO35" i="295"/>
  <c r="CO33" i="295"/>
  <c r="CO32" i="295"/>
  <c r="CO34" i="295"/>
  <c r="CO36" i="295"/>
  <c r="CO19" i="295"/>
  <c r="CO20" i="295"/>
  <c r="CO15" i="295"/>
  <c r="CO23" i="295"/>
  <c r="CO22" i="295"/>
  <c r="CO28" i="295"/>
  <c r="CO30" i="295"/>
  <c r="CO18" i="295"/>
  <c r="CO16" i="295"/>
  <c r="CO24" i="295"/>
  <c r="CO14" i="295"/>
  <c r="CO17" i="295"/>
  <c r="CO27" i="295"/>
  <c r="CO26" i="295"/>
  <c r="CO13" i="295"/>
  <c r="CO21" i="295"/>
  <c r="CO31" i="295"/>
  <c r="CO25" i="295"/>
  <c r="CO12" i="295"/>
  <c r="CO29" i="295"/>
  <c r="CP37" i="295" l="1"/>
  <c r="CP39" i="295"/>
  <c r="CP41" i="295"/>
  <c r="CP43" i="295"/>
  <c r="CP45" i="295"/>
  <c r="CP38" i="295"/>
  <c r="CP42" i="295"/>
  <c r="CP44" i="295"/>
  <c r="CP46" i="295"/>
  <c r="CP40" i="295"/>
  <c r="CQ11" i="295"/>
  <c r="CP34" i="295"/>
  <c r="CP33" i="295"/>
  <c r="CP32" i="295"/>
  <c r="CP35" i="295"/>
  <c r="CP36" i="295"/>
  <c r="CP16" i="295"/>
  <c r="CP20" i="295"/>
  <c r="CP19" i="295"/>
  <c r="CP23" i="295"/>
  <c r="CP30" i="295"/>
  <c r="CP15" i="295"/>
  <c r="CP24" i="295"/>
  <c r="CP25" i="295"/>
  <c r="CP22" i="295"/>
  <c r="CP18" i="295"/>
  <c r="CP27" i="295"/>
  <c r="CP28" i="295"/>
  <c r="CP17" i="295"/>
  <c r="CP14" i="295"/>
  <c r="CP29" i="295"/>
  <c r="CP31" i="295"/>
  <c r="CP21" i="295"/>
  <c r="CP13" i="295"/>
  <c r="CP26" i="295"/>
  <c r="CP12" i="295"/>
  <c r="CQ37" i="295" l="1"/>
  <c r="CQ39" i="295"/>
  <c r="CQ41" i="295"/>
  <c r="CQ38" i="295"/>
  <c r="CQ40" i="295"/>
  <c r="CQ42" i="295"/>
  <c r="CQ43" i="295"/>
  <c r="CQ45" i="295"/>
  <c r="CQ44" i="295"/>
  <c r="CQ46" i="295"/>
  <c r="CR11" i="295"/>
  <c r="CQ35" i="295"/>
  <c r="CQ33" i="295"/>
  <c r="CQ34" i="295"/>
  <c r="CQ32" i="295"/>
  <c r="CQ36" i="295"/>
  <c r="CQ16" i="295"/>
  <c r="CQ20" i="295"/>
  <c r="CQ23" i="295"/>
  <c r="CQ24" i="295"/>
  <c r="CQ19" i="295"/>
  <c r="CQ25" i="295"/>
  <c r="CQ30" i="295"/>
  <c r="CQ18" i="295"/>
  <c r="CQ26" i="295"/>
  <c r="CQ27" i="295"/>
  <c r="CQ22" i="295"/>
  <c r="CQ13" i="295"/>
  <c r="CQ14" i="295"/>
  <c r="CQ31" i="295"/>
  <c r="CQ17" i="295"/>
  <c r="CQ15" i="295"/>
  <c r="CQ21" i="295"/>
  <c r="CQ28" i="295"/>
  <c r="CQ29" i="295"/>
  <c r="CQ12" i="295"/>
  <c r="CR37" i="295" l="1"/>
  <c r="CR39" i="295"/>
  <c r="CR41" i="295"/>
  <c r="CR43" i="295"/>
  <c r="CR45" i="295"/>
  <c r="CR38" i="295"/>
  <c r="CR42" i="295"/>
  <c r="CR44" i="295"/>
  <c r="CR46" i="295"/>
  <c r="CR40" i="295"/>
  <c r="CS11" i="295"/>
  <c r="CR34" i="295"/>
  <c r="CR35" i="295"/>
  <c r="CR32" i="295"/>
  <c r="CR33" i="295"/>
  <c r="CR36" i="295"/>
  <c r="CR24" i="295"/>
  <c r="CR15" i="295"/>
  <c r="CR16" i="295"/>
  <c r="CR25" i="295"/>
  <c r="CR22" i="295"/>
  <c r="CR20" i="295"/>
  <c r="CR19" i="295"/>
  <c r="CR23" i="295"/>
  <c r="CR30" i="295"/>
  <c r="CR28" i="295"/>
  <c r="CR18" i="295"/>
  <c r="CR29" i="295"/>
  <c r="CR14" i="295"/>
  <c r="CR12" i="295"/>
  <c r="CR13" i="295"/>
  <c r="CR27" i="295"/>
  <c r="CR31" i="295"/>
  <c r="CR17" i="295"/>
  <c r="CR21" i="295"/>
  <c r="CR26" i="295"/>
  <c r="CS38" i="295" l="1"/>
  <c r="CS40" i="295"/>
  <c r="CS42" i="295"/>
  <c r="CS37" i="295"/>
  <c r="CS39" i="295"/>
  <c r="CS41" i="295"/>
  <c r="CS43" i="295"/>
  <c r="CS45" i="295"/>
  <c r="CS44" i="295"/>
  <c r="CS46" i="295"/>
  <c r="CT11" i="295"/>
  <c r="CS33" i="295"/>
  <c r="CS34" i="295"/>
  <c r="CS35" i="295"/>
  <c r="CS32" i="295"/>
  <c r="CS36" i="295"/>
  <c r="CS19" i="295"/>
  <c r="CS20" i="295"/>
  <c r="CS25" i="295"/>
  <c r="CS15" i="295"/>
  <c r="CS16" i="295"/>
  <c r="CS28" i="295"/>
  <c r="CS24" i="295"/>
  <c r="CS23" i="295"/>
  <c r="CS27" i="295"/>
  <c r="CS29" i="295"/>
  <c r="CS22" i="295"/>
  <c r="CS14" i="295"/>
  <c r="CS18" i="295"/>
  <c r="CS30" i="295"/>
  <c r="CS12" i="295"/>
  <c r="CS21" i="295"/>
  <c r="CS26" i="295"/>
  <c r="CS13" i="295"/>
  <c r="CS17" i="295"/>
  <c r="CS31" i="295"/>
  <c r="CT38" i="295" l="1"/>
  <c r="CT40" i="295"/>
  <c r="CT42" i="295"/>
  <c r="CT44" i="295"/>
  <c r="CT46" i="295"/>
  <c r="CT37" i="295"/>
  <c r="CT41" i="295"/>
  <c r="CT43" i="295"/>
  <c r="CT45" i="295"/>
  <c r="CT39" i="295"/>
  <c r="CU11" i="295"/>
  <c r="CT35" i="295"/>
  <c r="CT33" i="295"/>
  <c r="CT34" i="295"/>
  <c r="CT32" i="295"/>
  <c r="CT36" i="295"/>
  <c r="CT15" i="295"/>
  <c r="CT20" i="295"/>
  <c r="CT27" i="295"/>
  <c r="CT19" i="295"/>
  <c r="CT23" i="295"/>
  <c r="CT30" i="295"/>
  <c r="CT24" i="295"/>
  <c r="CT25" i="295"/>
  <c r="CT28" i="295"/>
  <c r="CT16" i="295"/>
  <c r="CT14" i="295"/>
  <c r="CT26" i="295"/>
  <c r="CT17" i="295"/>
  <c r="CT31" i="295"/>
  <c r="CT29" i="295"/>
  <c r="CT21" i="295"/>
  <c r="CT12" i="295"/>
  <c r="CT13" i="295"/>
  <c r="CT22" i="295"/>
  <c r="CT18" i="295"/>
  <c r="CU38" i="295" l="1"/>
  <c r="CU40" i="295"/>
  <c r="CU42" i="295"/>
  <c r="CU37" i="295"/>
  <c r="CU39" i="295"/>
  <c r="CU41" i="295"/>
  <c r="CU44" i="295"/>
  <c r="CU46" i="295"/>
  <c r="CU43" i="295"/>
  <c r="CU45" i="295"/>
  <c r="CV11" i="295"/>
  <c r="CU34" i="295"/>
  <c r="CU32" i="295"/>
  <c r="CU33" i="295"/>
  <c r="CU35" i="295"/>
  <c r="CU36" i="295"/>
  <c r="CU23" i="295"/>
  <c r="CU20" i="295"/>
  <c r="CU27" i="295"/>
  <c r="CU19" i="295"/>
  <c r="CU16" i="295"/>
  <c r="CU15" i="295"/>
  <c r="CU24" i="295"/>
  <c r="CU22" i="295"/>
  <c r="CU25" i="295"/>
  <c r="CU30" i="295"/>
  <c r="CU31" i="295"/>
  <c r="CU28" i="295"/>
  <c r="CU18" i="295"/>
  <c r="CU14" i="295"/>
  <c r="CU29" i="295"/>
  <c r="CU21" i="295"/>
  <c r="CU13" i="295"/>
  <c r="CU12" i="295"/>
  <c r="CU26" i="295"/>
  <c r="CU17" i="295"/>
  <c r="CV38" i="295" l="1"/>
  <c r="CV40" i="295"/>
  <c r="CV42" i="295"/>
  <c r="CV37" i="295"/>
  <c r="CV41" i="295"/>
  <c r="CV44" i="295"/>
  <c r="CV46" i="295"/>
  <c r="CV39" i="295"/>
  <c r="CV43" i="295"/>
  <c r="CV45" i="295"/>
  <c r="CW11" i="295"/>
  <c r="CV34" i="295"/>
  <c r="CV33" i="295"/>
  <c r="CV35" i="295"/>
  <c r="CV32" i="295"/>
  <c r="CV36" i="295"/>
  <c r="CV16" i="295"/>
  <c r="CV23" i="295"/>
  <c r="CV25" i="295"/>
  <c r="CV15" i="295"/>
  <c r="CV20" i="295"/>
  <c r="CV24" i="295"/>
  <c r="CV19" i="295"/>
  <c r="CV22" i="295"/>
  <c r="CV28" i="295"/>
  <c r="CV30" i="295"/>
  <c r="CV31" i="295"/>
  <c r="CV26" i="295"/>
  <c r="CV27" i="295"/>
  <c r="CV18" i="295"/>
  <c r="CV17" i="295"/>
  <c r="CV21" i="295"/>
  <c r="CV29" i="295"/>
  <c r="CV13" i="295"/>
  <c r="CV14" i="295"/>
  <c r="CV12" i="295"/>
  <c r="CW37" i="295" l="1"/>
  <c r="CW39" i="295"/>
  <c r="CW41" i="295"/>
  <c r="CW38" i="295"/>
  <c r="CW40" i="295"/>
  <c r="CW42" i="295"/>
  <c r="CW44" i="295"/>
  <c r="CW46" i="295"/>
  <c r="CW43" i="295"/>
  <c r="CW45" i="295"/>
  <c r="CX11" i="295"/>
  <c r="CW33" i="295"/>
  <c r="CW35" i="295"/>
  <c r="CW32" i="295"/>
  <c r="CW34" i="295"/>
  <c r="CW36" i="295"/>
  <c r="CW24" i="295"/>
  <c r="CW23" i="295"/>
  <c r="CW16" i="295"/>
  <c r="CW25" i="295"/>
  <c r="CW28" i="295"/>
  <c r="CW22" i="295"/>
  <c r="CW27" i="295"/>
  <c r="CW18" i="295"/>
  <c r="CW20" i="295"/>
  <c r="CW15" i="295"/>
  <c r="CW19" i="295"/>
  <c r="CW26" i="295"/>
  <c r="CW12" i="295"/>
  <c r="CW21" i="295"/>
  <c r="CW17" i="295"/>
  <c r="CW29" i="295"/>
  <c r="CW14" i="295"/>
  <c r="CW31" i="295"/>
  <c r="CW13" i="295"/>
  <c r="CW30" i="295"/>
  <c r="CX37" i="295" l="1"/>
  <c r="CX39" i="295"/>
  <c r="CX41" i="295"/>
  <c r="CX40" i="295"/>
  <c r="CX43" i="295"/>
  <c r="CX45" i="295"/>
  <c r="CX38" i="295"/>
  <c r="CX42" i="295"/>
  <c r="CX44" i="295"/>
  <c r="CX46" i="295"/>
  <c r="CY11" i="295"/>
  <c r="CX34" i="295"/>
  <c r="CX35" i="295"/>
  <c r="CX32" i="295"/>
  <c r="CX33" i="295"/>
  <c r="CX36" i="295"/>
  <c r="CX24" i="295"/>
  <c r="CX20" i="295"/>
  <c r="CX18" i="295"/>
  <c r="CX28" i="295"/>
  <c r="CX30" i="295"/>
  <c r="CX23" i="295"/>
  <c r="CX22" i="295"/>
  <c r="CX27" i="295"/>
  <c r="CX19" i="295"/>
  <c r="CX29" i="295"/>
  <c r="CX26" i="295"/>
  <c r="CX16" i="295"/>
  <c r="CX17" i="295"/>
  <c r="CX12" i="295"/>
  <c r="CX25" i="295"/>
  <c r="CX21" i="295"/>
  <c r="CX13" i="295"/>
  <c r="CX15" i="295"/>
  <c r="CX31" i="295"/>
  <c r="CX14" i="295"/>
  <c r="CY37" i="295" l="1"/>
  <c r="CY39" i="295"/>
  <c r="CY41" i="295"/>
  <c r="CY38" i="295"/>
  <c r="CY40" i="295"/>
  <c r="CY42" i="295"/>
  <c r="CY46" i="295"/>
  <c r="CY43" i="295"/>
  <c r="CY45" i="295"/>
  <c r="CY44" i="295"/>
  <c r="CZ11" i="295"/>
  <c r="CY34" i="295"/>
  <c r="CY33" i="295"/>
  <c r="CY32" i="295"/>
  <c r="CY35" i="295"/>
  <c r="CY36" i="295"/>
  <c r="CY24" i="295"/>
  <c r="CY16" i="295"/>
  <c r="CY20" i="295"/>
  <c r="CY22" i="295"/>
  <c r="CY25" i="295"/>
  <c r="CY28" i="295"/>
  <c r="CY23" i="295"/>
  <c r="CY30" i="295"/>
  <c r="CY19" i="295"/>
  <c r="CY26" i="295"/>
  <c r="CY27" i="295"/>
  <c r="CY29" i="295"/>
  <c r="CY13" i="295"/>
  <c r="CY21" i="295"/>
  <c r="CY15" i="295"/>
  <c r="CY12" i="295"/>
  <c r="CY14" i="295"/>
  <c r="CY18" i="295"/>
  <c r="CY17" i="295"/>
  <c r="CY31" i="295"/>
  <c r="CZ37" i="295" l="1"/>
  <c r="CZ39" i="295"/>
  <c r="CZ41" i="295"/>
  <c r="CZ40" i="295"/>
  <c r="CZ42" i="295"/>
  <c r="CZ43" i="295"/>
  <c r="CZ45" i="295"/>
  <c r="CZ38" i="295"/>
  <c r="CZ44" i="295"/>
  <c r="CZ46" i="295"/>
  <c r="DA11" i="295"/>
  <c r="CZ32" i="295"/>
  <c r="CZ33" i="295"/>
  <c r="CZ35" i="295"/>
  <c r="CZ34" i="295"/>
  <c r="CZ36" i="295"/>
  <c r="CZ23" i="295"/>
  <c r="CZ24" i="295"/>
  <c r="CZ25" i="295"/>
  <c r="CZ19" i="295"/>
  <c r="CZ20" i="295"/>
  <c r="CZ30" i="295"/>
  <c r="CZ18" i="295"/>
  <c r="CZ16" i="295"/>
  <c r="CZ15" i="295"/>
  <c r="CZ22" i="295"/>
  <c r="CZ28" i="295"/>
  <c r="CZ31" i="295"/>
  <c r="CZ29" i="295"/>
  <c r="CZ26" i="295"/>
  <c r="CZ14" i="295"/>
  <c r="CZ17" i="295"/>
  <c r="CZ12" i="295"/>
  <c r="CZ21" i="295"/>
  <c r="CZ13" i="295"/>
  <c r="CZ27" i="295"/>
  <c r="DA38" i="295" l="1"/>
  <c r="DA40" i="295"/>
  <c r="DA42" i="295"/>
  <c r="DA37" i="295"/>
  <c r="DA39" i="295"/>
  <c r="DA41" i="295"/>
  <c r="DA43" i="295"/>
  <c r="DA45" i="295"/>
  <c r="DA44" i="295"/>
  <c r="DA46" i="295"/>
  <c r="DB11" i="295"/>
  <c r="DA34" i="295"/>
  <c r="DA33" i="295"/>
  <c r="DA35" i="295"/>
  <c r="DA32" i="295"/>
  <c r="DA36" i="295"/>
  <c r="DA16" i="295"/>
  <c r="DA23" i="295"/>
  <c r="DA27" i="295"/>
  <c r="DA24" i="295"/>
  <c r="DA25" i="295"/>
  <c r="DA15" i="295"/>
  <c r="DA28" i="295"/>
  <c r="DA19" i="295"/>
  <c r="DA20" i="295"/>
  <c r="DA30" i="295"/>
  <c r="DA26" i="295"/>
  <c r="DA17" i="295"/>
  <c r="DA14" i="295"/>
  <c r="DA29" i="295"/>
  <c r="DA31" i="295"/>
  <c r="DA13" i="295"/>
  <c r="DA18" i="295"/>
  <c r="DA22" i="295"/>
  <c r="DA12" i="295"/>
  <c r="DA21" i="295"/>
  <c r="DB38" i="295" l="1"/>
  <c r="DB40" i="295"/>
  <c r="DB42" i="295"/>
  <c r="DB44" i="295"/>
  <c r="DB46" i="295"/>
  <c r="DB43" i="295"/>
  <c r="DB45" i="295"/>
  <c r="DB37" i="295"/>
  <c r="DB41" i="295"/>
  <c r="DB39" i="295"/>
  <c r="DC11" i="295"/>
  <c r="DB34" i="295"/>
  <c r="DB32" i="295"/>
  <c r="DB35" i="295"/>
  <c r="DB33" i="295"/>
  <c r="DB36" i="295"/>
  <c r="DB16" i="295"/>
  <c r="DB25" i="295"/>
  <c r="DB23" i="295"/>
  <c r="DB24" i="295"/>
  <c r="DB20" i="295"/>
  <c r="DB15" i="295"/>
  <c r="DB30" i="295"/>
  <c r="DB27" i="295"/>
  <c r="DB28" i="295"/>
  <c r="DB22" i="295"/>
  <c r="DB19" i="295"/>
  <c r="DB17" i="295"/>
  <c r="DB29" i="295"/>
  <c r="DB21" i="295"/>
  <c r="DB14" i="295"/>
  <c r="DB26" i="295"/>
  <c r="DB31" i="295"/>
  <c r="DB13" i="295"/>
  <c r="DB12" i="295"/>
  <c r="DB18" i="295"/>
  <c r="DC38" i="295" l="1"/>
  <c r="DC40" i="295"/>
  <c r="DC42" i="295"/>
  <c r="DC37" i="295"/>
  <c r="DC39" i="295"/>
  <c r="DC41" i="295"/>
  <c r="DC44" i="295"/>
  <c r="DC46" i="295"/>
  <c r="DC43" i="295"/>
  <c r="DC45" i="295"/>
  <c r="DD11" i="295"/>
  <c r="DC34" i="295"/>
  <c r="DC32" i="295"/>
  <c r="DC35" i="295"/>
  <c r="DC33" i="295"/>
  <c r="DC36" i="295"/>
  <c r="DC23" i="295"/>
  <c r="DC16" i="295"/>
  <c r="DC24" i="295"/>
  <c r="DC27" i="295"/>
  <c r="DC19" i="295"/>
  <c r="DC30" i="295"/>
  <c r="DC15" i="295"/>
  <c r="DC22" i="295"/>
  <c r="DC20" i="295"/>
  <c r="DC26" i="295"/>
  <c r="DC25" i="295"/>
  <c r="DC28" i="295"/>
  <c r="DC17" i="295"/>
  <c r="DC14" i="295"/>
  <c r="DC29" i="295"/>
  <c r="DC31" i="295"/>
  <c r="DC12" i="295"/>
  <c r="DC18" i="295"/>
  <c r="DC21" i="295"/>
  <c r="DC13" i="295"/>
  <c r="DD38" i="295" l="1"/>
  <c r="DD40" i="295"/>
  <c r="DD42" i="295"/>
  <c r="DD39" i="295"/>
  <c r="DD44" i="295"/>
  <c r="DD46" i="295"/>
  <c r="DD37" i="295"/>
  <c r="DD41" i="295"/>
  <c r="DD43" i="295"/>
  <c r="DD45" i="295"/>
  <c r="DD33" i="295"/>
  <c r="DD35" i="295"/>
  <c r="DD34" i="295"/>
  <c r="DD32" i="295"/>
  <c r="DD36" i="295"/>
  <c r="DD27" i="295"/>
  <c r="DD15" i="295"/>
  <c r="DD23" i="295"/>
  <c r="DD25" i="295"/>
  <c r="DD16" i="295"/>
  <c r="DD20" i="295"/>
  <c r="DD19" i="295"/>
  <c r="DD28" i="295"/>
  <c r="DD26" i="295"/>
  <c r="DD17" i="295"/>
  <c r="DD18" i="295"/>
  <c r="DD29" i="295"/>
  <c r="DD12" i="295"/>
  <c r="DD30" i="295"/>
  <c r="DD24" i="295"/>
  <c r="DD22" i="295"/>
  <c r="DD14" i="295"/>
  <c r="DD31" i="295"/>
  <c r="DD21" i="295"/>
  <c r="DD13" i="29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<sst xmlns="http://schemas.openxmlformats.org/spreadsheetml/2006/main" count="638" uniqueCount="268">
  <si>
    <t>Lists Etc</t>
  </si>
  <si>
    <t>Yes</t>
  </si>
  <si>
    <t>No</t>
  </si>
  <si>
    <t>Project Types</t>
  </si>
  <si>
    <t>Building utilisation</t>
  </si>
  <si>
    <t>Process change</t>
  </si>
  <si>
    <t>Energy efficiency</t>
  </si>
  <si>
    <t>Demand reduction</t>
  </si>
  <si>
    <t>Energy supply</t>
  </si>
  <si>
    <t>Other</t>
  </si>
  <si>
    <t>Ministry for the Environment Measuring Emissions: A guide for organisations – 2024</t>
  </si>
  <si>
    <t>Emissions factors</t>
  </si>
  <si>
    <t>Scope 1/2</t>
  </si>
  <si>
    <t>Scope 3</t>
  </si>
  <si>
    <t>Total</t>
  </si>
  <si>
    <t>Emissions source</t>
  </si>
  <si>
    <t>Units</t>
  </si>
  <si>
    <t>Calorific value
(MJ/unit)</t>
  </si>
  <si>
    <t>KgCO2/unit</t>
  </si>
  <si>
    <t>/kWh</t>
  </si>
  <si>
    <t>Coal - bituminous</t>
  </si>
  <si>
    <t>kg</t>
  </si>
  <si>
    <t>Coal - sub-bituminous</t>
  </si>
  <si>
    <t>Coal - lignite</t>
  </si>
  <si>
    <t>Diesel</t>
  </si>
  <si>
    <t>litre</t>
  </si>
  <si>
    <t>LPG</t>
  </si>
  <si>
    <t>Natural gas</t>
  </si>
  <si>
    <t>kWh</t>
  </si>
  <si>
    <t>N/A</t>
  </si>
  <si>
    <t>Electricity</t>
  </si>
  <si>
    <t>Biomass</t>
  </si>
  <si>
    <t>Energy Types and Factors for Spreadsheet</t>
  </si>
  <si>
    <t>Thermal 1</t>
  </si>
  <si>
    <t>Thermal 2</t>
  </si>
  <si>
    <t>Thermal 3</t>
  </si>
  <si>
    <t>Emissions Factors 
(kgCO2/kWh)</t>
  </si>
  <si>
    <t>Coal</t>
  </si>
  <si>
    <t>FuelOil</t>
  </si>
  <si>
    <t>Petrol</t>
  </si>
  <si>
    <t>NaturalGas</t>
  </si>
  <si>
    <t>Biogas</t>
  </si>
  <si>
    <t>Geothermal</t>
  </si>
  <si>
    <t>Conversion Table</t>
  </si>
  <si>
    <t>Conversion Factors</t>
  </si>
  <si>
    <t>Unit</t>
  </si>
  <si>
    <t>kWh/Unit</t>
  </si>
  <si>
    <t>t</t>
  </si>
  <si>
    <t>L</t>
  </si>
  <si>
    <t>GJ</t>
  </si>
  <si>
    <t>Wood</t>
  </si>
  <si>
    <t>Demand reduction decision tree:</t>
  </si>
  <si>
    <t>Proceed to Section 3 below and use the table to enter the details of demand reduction and energy efficiency projects that were identified during the energy audit.</t>
  </si>
  <si>
    <t>Move to the "Step 2a - Demand Reduction" Tab</t>
  </si>
  <si>
    <t>Fuel switching decision tree:</t>
  </si>
  <si>
    <t>Proceed through the sections below and use the table to enter the details of fuel switching options that were identified in the feasibility study.</t>
  </si>
  <si>
    <t>Refer to section 4.2.3 of the DIY Emissions Plan User Guide to determine your next steps</t>
  </si>
  <si>
    <t>DIY Emissions Plan</t>
  </si>
  <si>
    <t>Calculation Template</t>
  </si>
  <si>
    <t>This tool is designed to be used in conjuction with the DIY Emissions Plan - How to User Guide and DIY Emissions Plan - Word Document</t>
  </si>
  <si>
    <t>Refer to Appendix A of the User Guide for assistance as you move through this spreadsheet</t>
  </si>
  <si>
    <t>There are three stages involved in preparing an emissions plan.</t>
  </si>
  <si>
    <r>
      <rPr>
        <b/>
        <sz val="12"/>
        <rFont val="Franklin Gothic Book"/>
        <family val="2"/>
      </rPr>
      <t>1. Understand your existing emissions</t>
    </r>
    <r>
      <rPr>
        <sz val="12"/>
        <rFont val="Franklin Gothic Book"/>
        <family val="2"/>
      </rPr>
      <t xml:space="preserve"> - understand your current thermal fuel usage and the associated emissions.</t>
    </r>
  </si>
  <si>
    <r>
      <rPr>
        <b/>
        <sz val="12"/>
        <rFont val="Franklin Gothic Book"/>
        <family val="2"/>
      </rPr>
      <t>2. Demand reduction and energy efficiency</t>
    </r>
    <r>
      <rPr>
        <sz val="12"/>
        <rFont val="Franklin Gothic Book"/>
        <family val="2"/>
      </rPr>
      <t xml:space="preserve"> - investigate alternative technologies such as heat recovery or other techniques to reduce energy demand.</t>
    </r>
  </si>
  <si>
    <r>
      <rPr>
        <b/>
        <sz val="12"/>
        <rFont val="Franklin Gothic Book"/>
        <family val="2"/>
      </rPr>
      <t>3. Fuel switching</t>
    </r>
    <r>
      <rPr>
        <sz val="12"/>
        <rFont val="Franklin Gothic Book"/>
        <family val="2"/>
      </rPr>
      <t xml:space="preserve"> - compare options to switch from fossil fuels to a lower carbon alternative such as heat pumps, electric resistance, or biomass.</t>
    </r>
  </si>
  <si>
    <t>This workbook allows users to analyse each stage for their specific process using their own data or industry standard assumptions. The aim is to remove barriers, regardless of where an organisation is on their decarbonisation journey.</t>
  </si>
  <si>
    <t>Cell Legend</t>
  </si>
  <si>
    <t>Add your data</t>
  </si>
  <si>
    <t>Locked cell</t>
  </si>
  <si>
    <t>Drop down list</t>
  </si>
  <si>
    <t>Tab Legend</t>
  </si>
  <si>
    <t>Input</t>
  </si>
  <si>
    <t>You must complete these tabs to generate the required outputs for your emissions plan</t>
  </si>
  <si>
    <t>You may need to complete these tabs to generate the required outputs for your emissions plan and will be prompted to if required</t>
  </si>
  <si>
    <t>Output</t>
  </si>
  <si>
    <t>Copy and paste these outputs into the relevant section of the accompanying word document</t>
  </si>
  <si>
    <t>End of Sheet</t>
  </si>
  <si>
    <t>Step 1 - Understanding Emissions</t>
  </si>
  <si>
    <t>Determine your existing energy related emissions:</t>
  </si>
  <si>
    <t>1. Refer to Section 3.2 of the How to Guide for tips on determining your annual emissions.</t>
  </si>
  <si>
    <t>2. If you have monthly values (i.e. bills) and want to convert them to annual totals, use "Step 1a" after selecting Fuel Type and Supply unit below</t>
  </si>
  <si>
    <t>Determine your annual energy related greenhouse gas emissions</t>
  </si>
  <si>
    <t>1. Enter you annual electricity consumption and cost below:</t>
  </si>
  <si>
    <t>GHG Emissions</t>
  </si>
  <si>
    <t>Energy type</t>
  </si>
  <si>
    <t>$</t>
  </si>
  <si>
    <t>tCO2-e/year</t>
  </si>
  <si>
    <t>2. Select your thermal fuel type(s) and supply units below:</t>
  </si>
  <si>
    <t>`</t>
  </si>
  <si>
    <t>Fuel type</t>
  </si>
  <si>
    <t>Supply unit</t>
  </si>
  <si>
    <t>3. Enter your annual thermal energy consumption and cost by fuel type below:</t>
  </si>
  <si>
    <t>Thermal Fuel</t>
  </si>
  <si>
    <t>Fuel Consumption and Cost</t>
  </si>
  <si>
    <t>4. Copy the table below into section 3.1 of the accompanying report template:</t>
  </si>
  <si>
    <t>Energy Type</t>
  </si>
  <si>
    <t>Energy Consumption</t>
  </si>
  <si>
    <t>Step 1a - Annual Calculator</t>
  </si>
  <si>
    <t>1. Refer to Section 3.2 of the How to Guide for tips on determining your monthly consumption and spend.</t>
  </si>
  <si>
    <t>Optional: Determine your annual energy consumption and cost from monthly values</t>
  </si>
  <si>
    <t>1. Enter your monthly energy consumption and cost below:</t>
  </si>
  <si>
    <t>Month</t>
  </si>
  <si>
    <t>Step 2 -  Process Change, Demand Reduction &amp; Energy Efficiency</t>
  </si>
  <si>
    <t>1. Use this tab to enter your efficiency projects from a recent energy audit (or similar). If you have not done an audit recently, move to Step 2a.</t>
  </si>
  <si>
    <t>2. Refer to Section 4 of the DIY Emissions Plan User Guide for assistance if required.</t>
  </si>
  <si>
    <t>3. Refer to your energy audit (or similar) report as you complete this tab of the spreadsheet</t>
  </si>
  <si>
    <t>1. Has an energy audit or similar energy saving opportunities assessment been carried out for your site?</t>
  </si>
  <si>
    <t>2. Summary of existing demand and fuel consumption</t>
  </si>
  <si>
    <t>Annual consumption</t>
  </si>
  <si>
    <t>Annual Cost</t>
  </si>
  <si>
    <t>Energy rate</t>
  </si>
  <si>
    <t>Remaining after efficiency</t>
  </si>
  <si>
    <t>kWh/year</t>
  </si>
  <si>
    <t>$/year</t>
  </si>
  <si>
    <t>$/kWh</t>
  </si>
  <si>
    <t>All</t>
  </si>
  <si>
    <t>Primary</t>
  </si>
  <si>
    <t>Secondary</t>
  </si>
  <si>
    <t>3. Opportunity Summary</t>
  </si>
  <si>
    <t>Energy savings (kWh/year)</t>
  </si>
  <si>
    <t>Operating cost savings ($/year)</t>
  </si>
  <si>
    <t>Implementation year</t>
  </si>
  <si>
    <t>Project number</t>
  </si>
  <si>
    <t>Project type</t>
  </si>
  <si>
    <t>Project description</t>
  </si>
  <si>
    <t>Capital cost ($)</t>
  </si>
  <si>
    <t>Include in plan?</t>
  </si>
  <si>
    <t>Example</t>
  </si>
  <si>
    <t>Heat recovery on exhaust stream to preheat boiler feed water</t>
  </si>
  <si>
    <t>1. Refer to the DIY Emissions Plan User Guide for common opportunities and savings estimates.</t>
  </si>
  <si>
    <t>2. Choose projects that are likely to apply to your site and enter them in Part 2 below.</t>
  </si>
  <si>
    <t>3. Refer to Appendix A of the DIY Emissions Plan User Guide for assistance if required.</t>
  </si>
  <si>
    <t>1. Summary of existing demand and fuel consumption</t>
  </si>
  <si>
    <t>Annual cost</t>
  </si>
  <si>
    <t>Average Cost</t>
  </si>
  <si>
    <t>2. Opportunity Summary</t>
  </si>
  <si>
    <t>Energy savings (%)</t>
  </si>
  <si>
    <t>Natural Gas</t>
  </si>
  <si>
    <t>Step 3 - Fuel Switching</t>
  </si>
  <si>
    <t>1. Use this tab to enter your fuel switching projects from a recent feasibility study (or similar)</t>
  </si>
  <si>
    <t>2. Refer to your feasibility study (or similar) report as you complete this tab of the spreadsheet</t>
  </si>
  <si>
    <t>1. Have you carried out a feasibility study or similar options assessment for fuel switching?</t>
  </si>
  <si>
    <t>2. Summary of energy consumption  after demand reduction</t>
  </si>
  <si>
    <t>Fuel Type</t>
  </si>
  <si>
    <t>Annual Consumption After Efficiency</t>
  </si>
  <si>
    <t>Additional</t>
  </si>
  <si>
    <t>3. Standard project rates and factors</t>
  </si>
  <si>
    <t>Real discount rate</t>
  </si>
  <si>
    <t>p.a.</t>
  </si>
  <si>
    <t>Standard NPV period</t>
  </si>
  <si>
    <t>years</t>
  </si>
  <si>
    <t>Company tax rate</t>
  </si>
  <si>
    <t>4. Options Summary: Fuel Switching - System 1</t>
  </si>
  <si>
    <t>Options</t>
  </si>
  <si>
    <t>Chosen Option</t>
  </si>
  <si>
    <t>Option 2</t>
  </si>
  <si>
    <t>Option 3</t>
  </si>
  <si>
    <t>Option 4</t>
  </si>
  <si>
    <t>Option 5</t>
  </si>
  <si>
    <t>Technology</t>
  </si>
  <si>
    <t>Biomass boiler</t>
  </si>
  <si>
    <t>Existing energy type</t>
  </si>
  <si>
    <t>Existing energy consumption</t>
  </si>
  <si>
    <t>(kWh/year)</t>
  </si>
  <si>
    <t>Replacment energy type</t>
  </si>
  <si>
    <t>Replacement energy consumption</t>
  </si>
  <si>
    <t>Operating cost savings</t>
  </si>
  <si>
    <t>($/year)</t>
  </si>
  <si>
    <t>Total capital cost</t>
  </si>
  <si>
    <t>($)</t>
  </si>
  <si>
    <t>Implementation Year</t>
  </si>
  <si>
    <t>5. Options Summary: Fuel Switching - System 2</t>
  </si>
  <si>
    <t>6. Options Summary: Fuel Switching - System 3</t>
  </si>
  <si>
    <t>7. Options Summary: Fuel Switching - System 4</t>
  </si>
  <si>
    <t>8. Options Summary: Fuel Switching - System 5</t>
  </si>
  <si>
    <t>Output - Fuel Switching Project Tables</t>
  </si>
  <si>
    <t>Fuel Switching Project Tables</t>
  </si>
  <si>
    <t>Fuel switching - System 1</t>
  </si>
  <si>
    <t>Existing energy consumption (kWh/year)</t>
  </si>
  <si>
    <t>Replacement energy type</t>
  </si>
  <si>
    <t>Replacement energy consumption (kWh/year)</t>
  </si>
  <si>
    <t>Annual operating cost savings ($/year)</t>
  </si>
  <si>
    <t>Emissions savings (tCO2-e/year)</t>
  </si>
  <si>
    <t>Capital cost</t>
  </si>
  <si>
    <t>NPV</t>
  </si>
  <si>
    <t>Fuel switching - System 2</t>
  </si>
  <si>
    <t>Fuel switching - System 3</t>
  </si>
  <si>
    <t>Fuel switching - System 4</t>
  </si>
  <si>
    <t>Fuel switching - System 5</t>
  </si>
  <si>
    <t>Replacement savings (kWh/year)</t>
  </si>
  <si>
    <t>Thermal savings (kWh/year)</t>
  </si>
  <si>
    <t>Emissions savings (t CO2-e)</t>
  </si>
  <si>
    <t>Existing Fuel type</t>
  </si>
  <si>
    <t>Replacement Fuel type</t>
  </si>
  <si>
    <t>Include</t>
  </si>
  <si>
    <t>Fuel Switching</t>
  </si>
  <si>
    <t>Output - Emissions Roadmap</t>
  </si>
  <si>
    <t>Emissions Roadmap</t>
  </si>
  <si>
    <t>Annual Savings</t>
  </si>
  <si>
    <t>Annual Emissions</t>
  </si>
  <si>
    <t>Capex ($k)</t>
  </si>
  <si>
    <t>Opex savings ($k/yr)</t>
  </si>
  <si>
    <t>NPV
($k)</t>
  </si>
  <si>
    <t>Project Type</t>
  </si>
  <si>
    <t>Project Description</t>
  </si>
  <si>
    <t>Year</t>
  </si>
  <si>
    <r>
      <t>(t CO</t>
    </r>
    <r>
      <rPr>
        <b/>
        <vertAlign val="subscript"/>
        <sz val="10.5"/>
        <color theme="1"/>
        <rFont val="Franklin Gothic Book"/>
        <family val="2"/>
      </rPr>
      <t>2</t>
    </r>
    <r>
      <rPr>
        <b/>
        <sz val="10.5"/>
        <color theme="1"/>
        <rFont val="Franklin Gothic Book"/>
        <family val="2"/>
      </rPr>
      <t>-e)</t>
    </r>
  </si>
  <si>
    <t>(%)</t>
  </si>
  <si>
    <t>Remaining emissions</t>
  </si>
  <si>
    <t>Baseline emissions</t>
  </si>
  <si>
    <t>Output - Projects Table</t>
  </si>
  <si>
    <t>Projects table</t>
  </si>
  <si>
    <t>Annual emissions savings (tCO2-e/year)</t>
  </si>
  <si>
    <t>Annual emissions (tCO2-e/year)</t>
  </si>
  <si>
    <t>Baseline</t>
  </si>
  <si>
    <t>Meeting w Bettina - 25/3/24</t>
  </si>
  <si>
    <t>-</t>
  </si>
  <si>
    <t>For all tabs, add a description and flowchart to the top of the page to outline what the focus is, what will be needed, and what the outcome is.</t>
  </si>
  <si>
    <t>More formatting to highlight important results eg DUD carbon footprint -&gt;</t>
  </si>
  <si>
    <t>More options for fuels - might have 3 or 4?</t>
  </si>
  <si>
    <t>Only include critical stuff for first draft/put optional stuff in different tabs - e.g. take out KPI section in Step 1</t>
  </si>
  <si>
    <t>Step 0 - need consent or no (more up front)</t>
  </si>
  <si>
    <t>Not too much scrolling, or clear that u need to scroll down further</t>
  </si>
  <si>
    <t>Legend for tab/cell colours at the top of each tab</t>
  </si>
  <si>
    <t>Different colour background to make it clear what to do and draw attention/ outline cells that need to be filled in</t>
  </si>
  <si>
    <t>Move hints and resources to the side of the page so the table can be seen w/out scrolling</t>
  </si>
  <si>
    <t>Add example roadmap but make it obvious this is an example of what it will look like but wont change on the Demand Reduction page</t>
  </si>
  <si>
    <t>Fill out 'row 0' of tables with example of how it should look - red font/locked/etc.</t>
  </si>
  <si>
    <t>Can't leave one section blank and move on, have to enter something?</t>
  </si>
  <si>
    <t>Meeting w Paula Golsby and Jane Palmer @ Bay of Plenty Regional Council - 25/3/24</t>
  </si>
  <si>
    <t>They have seen the legislation but aren't sure how exactly they will implement it</t>
  </si>
  <si>
    <t>She liked the roadmap output, said it is a good addition for a consent application but…</t>
  </si>
  <si>
    <t>How do we give confidence that the projects are accurate? Council concerned that the results may look good but are they actually possible/true/accurate?</t>
  </si>
  <si>
    <t>From BOP - they are likely to get these reviewed externally even for 500 t-2,000 t (review would be charged back to the applicant which is common practice)</t>
  </si>
  <si>
    <t>They will start reaching out to the industrial sites to tell them what's happening and what they should do (get site list from RETA)</t>
  </si>
  <si>
    <t>A consent application that said "we will do an audit within 3 years" would be considered not complete so the applicant wouldn’t get a consent</t>
  </si>
  <si>
    <t>BOP is likely to work with them ie give them some more time to complete, hold the application till they complete etc.</t>
  </si>
  <si>
    <t>BOP won't shut down a site that hasn't done an emissions plan straight away</t>
  </si>
  <si>
    <t>Non-compliance could result in a court case but this is v expensive so usually last resort</t>
  </si>
  <si>
    <t>There's a Special Interest Group made up of reps from all councils - Jane to send info</t>
  </si>
  <si>
    <t>Paula will talk to her manager/comliance team to get their thoughts</t>
  </si>
  <si>
    <t>Meeting w Annie Graham @ Greater Wellington Regional Council - 26/3/24</t>
  </si>
  <si>
    <t>They are very much on top of the new regs - have completed outreach to potential emitters and have already processed one application (via Alex as the SQP)</t>
  </si>
  <si>
    <t>Meeting w Ben Coventry, Vanessa Scott, and Paul Hopwood @ ECan - 26/3/24</t>
  </si>
  <si>
    <t>Would like to see more options, especially around specific fuel types (different coal types, not just default) and accounting for the margin of error in the MfE emissions factors.</t>
  </si>
  <si>
    <t>Footnotes describing what evidence you could potentially have, e.g. vendor quotes, etc.</t>
  </si>
  <si>
    <t>Really keen to help with technical reviewing and testing</t>
  </si>
  <si>
    <t>They see the potential for a new niche market to emerge -&gt; light touch energy audit or simply help w emissions plan for consent application</t>
  </si>
  <si>
    <t>Meeting w Rachel Clark and Teresa Thorp @ West Coast Regional Council - 26/3/24</t>
  </si>
  <si>
    <t>No plans, not sure how they will approach or enforce</t>
  </si>
  <si>
    <t>Meeting w Leif Pigott and Barbara Lewando @ Tasman District Council - 26/3/24</t>
  </si>
  <si>
    <t>Don't have the time, resources or cash to implement the regs so will likely wait until they are approached</t>
  </si>
  <si>
    <t>Should have the tool reviewed by a non technical person (not an engineer)</t>
  </si>
  <si>
    <t>They also work closely with Nelson City Council</t>
  </si>
  <si>
    <t>Would like to see a hui that involves all stakeholders (councils, EECA, govt, process heat users) to have a robust discussion and make solid plans for how to implement the regs so it is consistent across NZ.</t>
  </si>
  <si>
    <t>Other countries have really good tools (not sure which, maybe Germany, Switzerland??)</t>
  </si>
  <si>
    <t>Meeting w Rachael O'Donnell and Tina Warnock @ Waikato Regional Council - 27/3/24</t>
  </si>
  <si>
    <t>Received a list of potential sites from EECA that they are working through</t>
  </si>
  <si>
    <t>Were unsure of whether or not some industries are included in the regs e.g. crematoriums, chicken broiler farms</t>
  </si>
  <si>
    <t>Would like to see the report include an authorisation or similar so the council can be sure they are willing and able to implement the plan (don’t want them to get someone to do the plan without any idea what is invlolved or if they can do it).</t>
  </si>
  <si>
    <t>Step 2 -  Process Change</t>
  </si>
  <si>
    <t>Demand Reduction &amp; Energy Efficiency</t>
  </si>
  <si>
    <t>Install VSDs</t>
  </si>
  <si>
    <t>Insulate pipe sections</t>
  </si>
  <si>
    <t>Electric boiler</t>
  </si>
  <si>
    <t>Reduce process temperature</t>
  </si>
  <si>
    <t>Wastewater heat recovery</t>
  </si>
  <si>
    <t>Preheat boiler combustion 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</si>
</sst>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44" formatCode="_-&quot;$&quot;* #,##0.00_-;\-&quot;$&quot;* #,##0.00_-;_-&quot;$&quot;* &quot;-&quot;??_-;_-@_-"/>
    <numFmt numFmtId="43" formatCode="_-* #,##0.00_-;\-* #,##0.00_-;_-* &quot;-&quot;??_-;_-@_-"/>
    <numFmt numFmtId="164" formatCode="_(* #,##0.00_);_(* \(#,##0.00\);_(* &quot;-&quot;??_);_(@_)"/>
    <numFmt numFmtId="165" formatCode="_-* #,##0_-;\-* #,##0_-;_-* &quot;-&quot;??_-;_-@_-"/>
    <numFmt numFmtId="166" formatCode="_-&quot;$&quot;* #,##0_-;\-&quot;$&quot;* #,##0_-;_-&quot;$&quot;* &quot;-&quot;??_-;_-@_-"/>
    <numFmt numFmtId="167" formatCode="0.000"/>
    <numFmt numFmtId="168" formatCode="d\-mmm\ h:mm"/>
    <numFmt numFmtId="169" formatCode="#,##0_);[Red]\(#,##0\);\-_)"/>
    <numFmt numFmtId="170" formatCode="#,##0_ ;\-#,##0\ "/>
  </numFmts>
  <fonts count="91" x14ac:knownFonts="1">
    <font>
      <sz val="10"/>
      <name val="Arial"/>
    </font>
    <font>
      <sz val="9"/>
      <color theme="1"/>
      <name val="Avenir Next LT Pro Light"/>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font>
    <font>
      <sz val="18"/>
      <color theme="3"/>
      <name val="Cambria"/>
      <family val="2"/>
      <scheme val="major"/>
    </font>
    <font>
      <sz val="11"/>
      <color rgb="FF9C5700"/>
      <name val="Calibri"/>
      <family val="2"/>
      <scheme val="minor"/>
    </font>
    <font>
      <b/>
      <sz val="10"/>
      <name val="Avenir Next LT Pro Light"/>
      <family val="2"/>
    </font>
    <font>
      <sz val="10"/>
      <name val="Avenir Next LT Pro Light"/>
      <family val="2"/>
    </font>
    <font>
      <sz val="8"/>
      <name val="Arial"/>
      <family val="2"/>
    </font>
    <font>
      <u/>
      <sz val="11"/>
      <color theme="10"/>
      <name val="Calibri"/>
      <family val="2"/>
      <scheme val="minor"/>
    </font>
    <font>
      <sz val="10"/>
      <color indexed="12"/>
      <name val="Arial"/>
      <family val="2"/>
    </font>
    <font>
      <b/>
      <sz val="10"/>
      <name val="Arial"/>
      <family val="2"/>
    </font>
    <font>
      <b/>
      <sz val="14"/>
      <name val="Arial"/>
      <family val="2"/>
    </font>
    <font>
      <b/>
      <sz val="16"/>
      <name val="Avenir Next LT Pro Light"/>
      <family val="2"/>
    </font>
    <font>
      <sz val="10"/>
      <color theme="0"/>
      <name val="Avenir Next LT Pro Light"/>
      <family val="2"/>
    </font>
    <font>
      <sz val="12"/>
      <name val="Avenir Next LT Pro Light"/>
      <family val="2"/>
    </font>
    <font>
      <b/>
      <sz val="12"/>
      <name val="Avenir Next LT Pro Light"/>
      <family val="2"/>
    </font>
    <font>
      <sz val="12"/>
      <name val="Arial"/>
      <family val="2"/>
    </font>
    <font>
      <sz val="12"/>
      <color theme="0"/>
      <name val="Avenir Next LT Pro Light"/>
      <family val="2"/>
    </font>
    <font>
      <b/>
      <sz val="12"/>
      <color theme="0"/>
      <name val="Avenir Next LT Pro Light"/>
      <family val="2"/>
    </font>
    <font>
      <b/>
      <sz val="9"/>
      <color theme="1"/>
      <name val="Avenir Next LT Pro Light"/>
      <family val="2"/>
    </font>
    <font>
      <sz val="11"/>
      <color rgb="FF000000"/>
      <name val="Calibri"/>
      <family val="2"/>
      <scheme val="minor"/>
    </font>
    <font>
      <sz val="10"/>
      <name val="Franklin Gothic Book"/>
      <family val="2"/>
    </font>
    <font>
      <b/>
      <sz val="28"/>
      <color theme="0"/>
      <name val="Franklin Gothic Book"/>
      <family val="2"/>
    </font>
    <font>
      <sz val="10"/>
      <color theme="0"/>
      <name val="Franklin Gothic Book"/>
      <family val="2"/>
    </font>
    <font>
      <b/>
      <sz val="20"/>
      <color theme="0"/>
      <name val="Franklin Gothic Book"/>
      <family val="2"/>
    </font>
    <font>
      <b/>
      <sz val="12"/>
      <name val="Franklin Gothic Medium"/>
      <family val="2"/>
    </font>
    <font>
      <sz val="12"/>
      <name val="Franklin Gothic Book"/>
      <family val="2"/>
    </font>
    <font>
      <b/>
      <sz val="12"/>
      <name val="Franklin Gothic Book"/>
      <family val="2"/>
    </font>
    <font>
      <b/>
      <sz val="12"/>
      <color rgb="FFE94E24"/>
      <name val="Franklin Gothic Medium"/>
      <family val="2"/>
    </font>
    <font>
      <sz val="16"/>
      <name val="Franklin Gothic Medium"/>
      <family val="2"/>
    </font>
    <font>
      <b/>
      <sz val="10"/>
      <name val="Franklin Gothic Book"/>
      <family val="2"/>
    </font>
    <font>
      <b/>
      <sz val="12"/>
      <color theme="1"/>
      <name val="Franklin Gothic Book"/>
      <family val="2"/>
    </font>
    <font>
      <b/>
      <sz val="10.5"/>
      <color rgb="FFFF0000"/>
      <name val="Franklin Gothic Book"/>
      <family val="2"/>
    </font>
    <font>
      <b/>
      <sz val="16"/>
      <name val="Franklin Gothic Book"/>
      <family val="2"/>
    </font>
    <font>
      <sz val="12"/>
      <color rgb="FFFF0000"/>
      <name val="Franklin Gothic Book"/>
      <family val="2"/>
    </font>
    <font>
      <b/>
      <sz val="12"/>
      <color rgb="FFE94E24"/>
      <name val="Franklin Gothic Book"/>
      <family val="2"/>
    </font>
    <font>
      <sz val="12"/>
      <color rgb="FFE94E24"/>
      <name val="Franklin Gothic Book"/>
      <family val="2"/>
    </font>
    <font>
      <b/>
      <sz val="10.5"/>
      <color rgb="FF68B7C3"/>
      <name val="Franklin Gothic Book"/>
      <family val="2"/>
    </font>
    <font>
      <sz val="10.5"/>
      <name val="Franklin Gothic Book"/>
      <family val="2"/>
    </font>
    <font>
      <sz val="10"/>
      <color rgb="FF68B7C3"/>
      <name val="Franklin Gothic Book"/>
      <family val="2"/>
    </font>
    <font>
      <b/>
      <sz val="10.5"/>
      <name val="Franklin Gothic Book"/>
      <family val="2"/>
    </font>
    <font>
      <sz val="10"/>
      <color theme="1"/>
      <name val="Franklin Gothic Book"/>
      <family val="2"/>
    </font>
    <font>
      <b/>
      <sz val="10.5"/>
      <color theme="1"/>
      <name val="Franklin Gothic Book"/>
      <family val="2"/>
    </font>
    <font>
      <b/>
      <vertAlign val="subscript"/>
      <sz val="10.5"/>
      <color theme="1"/>
      <name val="Franklin Gothic Book"/>
      <family val="2"/>
    </font>
  </fonts>
  <fills count="6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68B7C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rgb="FF0E3F57"/>
        <bgColor indexed="64"/>
      </patternFill>
    </fill>
    <fill>
      <patternFill patternType="solid">
        <fgColor rgb="FFA2B3BC"/>
        <bgColor indexed="64"/>
      </patternFill>
    </fill>
    <fill>
      <patternFill patternType="solid">
        <fgColor rgb="FF41B496"/>
        <bgColor indexed="64"/>
      </patternFill>
    </fill>
    <fill>
      <patternFill patternType="solid">
        <fgColor rgb="FFED6D63"/>
        <bgColor indexed="64"/>
      </patternFill>
    </fill>
    <fill>
      <patternFill patternType="solid">
        <fgColor theme="0" tint="-0.34998626667073579"/>
        <bgColor indexed="64"/>
      </patternFill>
    </fill>
    <fill>
      <patternFill patternType="solid">
        <fgColor rgb="FFB3E1D5"/>
        <bgColor indexed="64"/>
      </patternFill>
    </fill>
    <fill>
      <patternFill patternType="solid">
        <fgColor rgb="FFFFC000"/>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bottom style="thin">
        <color auto="1"/>
      </bottom>
      <diagonal/>
    </border>
    <border>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theme="0"/>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tted">
        <color indexed="64"/>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s>
  <cellStyleXfs count="208">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1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2" fillId="0" borderId="0" applyFont="0" applyFill="0" applyBorder="0" applyAlignment="0" applyProtection="0"/>
    <xf numFmtId="44" fontId="1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32" fillId="0" borderId="0" applyFon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7" borderId="1" applyNumberFormat="0" applyAlignment="0" applyProtection="0"/>
    <xf numFmtId="0" fontId="26" fillId="0" borderId="6" applyNumberFormat="0" applyFill="0" applyAlignment="0" applyProtection="0"/>
    <xf numFmtId="0" fontId="27" fillId="22" borderId="0" applyNumberFormat="0" applyBorder="0" applyAlignment="0" applyProtection="0"/>
    <xf numFmtId="0" fontId="19" fillId="0" borderId="0"/>
    <xf numFmtId="0" fontId="19" fillId="23" borderId="7" applyNumberFormat="0" applyFont="0" applyAlignment="0" applyProtection="0"/>
    <xf numFmtId="0" fontId="28" fillId="20" borderId="8" applyNumberFormat="0" applyAlignment="0" applyProtection="0"/>
    <xf numFmtId="9" fontId="1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2" fillId="0" borderId="0" applyFont="0" applyFill="0" applyBorder="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3"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7" borderId="1" applyNumberFormat="0" applyAlignment="0" applyProtection="0"/>
    <xf numFmtId="0" fontId="26" fillId="0" borderId="6" applyNumberFormat="0" applyFill="0" applyAlignment="0" applyProtection="0"/>
    <xf numFmtId="0" fontId="27" fillId="22" borderId="0" applyNumberFormat="0" applyBorder="0" applyAlignment="0" applyProtection="0"/>
    <xf numFmtId="0" fontId="13" fillId="0" borderId="0"/>
    <xf numFmtId="0" fontId="13" fillId="23" borderId="7" applyNumberFormat="0" applyFont="0" applyAlignment="0" applyProtection="0"/>
    <xf numFmtId="0" fontId="28" fillId="20" borderId="8" applyNumberForma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1" fillId="0" borderId="0"/>
    <xf numFmtId="0" fontId="34" fillId="0" borderId="0" applyNumberFormat="0" applyFill="0" applyBorder="0" applyAlignment="0" applyProtection="0"/>
    <xf numFmtId="0" fontId="35" fillId="0" borderId="12" applyNumberFormat="0" applyFill="0" applyAlignment="0" applyProtection="0"/>
    <xf numFmtId="0" fontId="36" fillId="0" borderId="13" applyNumberFormat="0" applyFill="0" applyAlignment="0" applyProtection="0"/>
    <xf numFmtId="0" fontId="37" fillId="0" borderId="14" applyNumberFormat="0" applyFill="0" applyAlignment="0" applyProtection="0"/>
    <xf numFmtId="0" fontId="37" fillId="0" borderId="0" applyNumberFormat="0" applyFill="0" applyBorder="0" applyAlignment="0" applyProtection="0"/>
    <xf numFmtId="0" fontId="38" fillId="25" borderId="0" applyNumberFormat="0" applyBorder="0" applyAlignment="0" applyProtection="0"/>
    <xf numFmtId="0" fontId="39" fillId="26" borderId="0" applyNumberFormat="0" applyBorder="0" applyAlignment="0" applyProtection="0"/>
    <xf numFmtId="0" fontId="40" fillId="27" borderId="0" applyNumberFormat="0" applyBorder="0" applyAlignment="0" applyProtection="0"/>
    <xf numFmtId="0" fontId="41" fillId="28" borderId="15" applyNumberFormat="0" applyAlignment="0" applyProtection="0"/>
    <xf numFmtId="0" fontId="42" fillId="29" borderId="16" applyNumberFormat="0" applyAlignment="0" applyProtection="0"/>
    <xf numFmtId="0" fontId="43" fillId="29" borderId="15" applyNumberFormat="0" applyAlignment="0" applyProtection="0"/>
    <xf numFmtId="0" fontId="44" fillId="0" borderId="17" applyNumberFormat="0" applyFill="0" applyAlignment="0" applyProtection="0"/>
    <xf numFmtId="0" fontId="33" fillId="30" borderId="18" applyNumberFormat="0" applyAlignment="0" applyProtection="0"/>
    <xf numFmtId="0" fontId="45" fillId="0" borderId="0" applyNumberFormat="0" applyFill="0" applyBorder="0" applyAlignment="0" applyProtection="0"/>
    <xf numFmtId="0" fontId="11" fillId="31" borderId="19" applyNumberFormat="0" applyFont="0" applyAlignment="0" applyProtection="0"/>
    <xf numFmtId="0" fontId="46" fillId="0" borderId="0" applyNumberFormat="0" applyFill="0" applyBorder="0" applyAlignment="0" applyProtection="0"/>
    <xf numFmtId="0" fontId="47" fillId="0" borderId="20" applyNumberFormat="0" applyFill="0" applyAlignment="0" applyProtection="0"/>
    <xf numFmtId="0" fontId="48" fillId="32"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48" fillId="43" borderId="0" applyNumberFormat="0" applyBorder="0" applyAlignment="0" applyProtection="0"/>
    <xf numFmtId="0" fontId="48" fillId="44" borderId="0" applyNumberFormat="0" applyBorder="0" applyAlignment="0" applyProtection="0"/>
    <xf numFmtId="0" fontId="11" fillId="45" borderId="0" applyNumberFormat="0" applyBorder="0" applyAlignment="0" applyProtection="0"/>
    <xf numFmtId="0" fontId="11" fillId="46" borderId="0" applyNumberFormat="0" applyBorder="0" applyAlignment="0" applyProtection="0"/>
    <xf numFmtId="0" fontId="48" fillId="47" borderId="0" applyNumberFormat="0" applyBorder="0" applyAlignment="0" applyProtection="0"/>
    <xf numFmtId="0" fontId="48" fillId="48" borderId="0" applyNumberFormat="0" applyBorder="0" applyAlignment="0" applyProtection="0"/>
    <xf numFmtId="0" fontId="11" fillId="49" borderId="0" applyNumberFormat="0" applyBorder="0" applyAlignment="0" applyProtection="0"/>
    <xf numFmtId="0" fontId="11" fillId="50"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11" fillId="53" borderId="0" applyNumberFormat="0" applyBorder="0" applyAlignment="0" applyProtection="0"/>
    <xf numFmtId="0" fontId="11" fillId="54" borderId="0" applyNumberFormat="0" applyBorder="0" applyAlignment="0" applyProtection="0"/>
    <xf numFmtId="0" fontId="48" fillId="55" borderId="0" applyNumberFormat="0" applyBorder="0" applyAlignment="0" applyProtection="0"/>
    <xf numFmtId="0" fontId="10" fillId="0" borderId="0"/>
    <xf numFmtId="0" fontId="10" fillId="31" borderId="19" applyNumberFormat="0" applyFont="0" applyAlignment="0" applyProtection="0"/>
    <xf numFmtId="0" fontId="10" fillId="33" borderId="0" applyNumberFormat="0" applyBorder="0" applyAlignment="0" applyProtection="0"/>
    <xf numFmtId="0" fontId="10" fillId="34"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10" fillId="53" borderId="0" applyNumberFormat="0" applyBorder="0" applyAlignment="0" applyProtection="0"/>
    <xf numFmtId="0" fontId="10" fillId="54" borderId="0" applyNumberFormat="0" applyBorder="0" applyAlignment="0" applyProtection="0"/>
    <xf numFmtId="0" fontId="9" fillId="0" borderId="0"/>
    <xf numFmtId="0" fontId="49" fillId="0" borderId="0"/>
    <xf numFmtId="0" fontId="8" fillId="0" borderId="0"/>
    <xf numFmtId="164" fontId="8" fillId="0" borderId="0" applyFont="0" applyFill="0" applyBorder="0" applyAlignment="0" applyProtection="0"/>
    <xf numFmtId="0" fontId="7" fillId="0" borderId="0"/>
    <xf numFmtId="43" fontId="13" fillId="0" borderId="0" applyFont="0" applyFill="0" applyBorder="0" applyAlignment="0" applyProtection="0"/>
    <xf numFmtId="44" fontId="13" fillId="0" borderId="0" applyFont="0" applyFill="0" applyBorder="0" applyAlignment="0" applyProtection="0"/>
    <xf numFmtId="0" fontId="6" fillId="0" borderId="0"/>
    <xf numFmtId="0" fontId="50" fillId="0" borderId="0" applyNumberFormat="0" applyFill="0" applyBorder="0" applyAlignment="0" applyProtection="0"/>
    <xf numFmtId="0" fontId="51" fillId="27" borderId="0" applyNumberFormat="0" applyBorder="0" applyAlignment="0" applyProtection="0"/>
    <xf numFmtId="0" fontId="6" fillId="31" borderId="19" applyNumberFormat="0" applyFont="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5"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53" borderId="0" applyNumberFormat="0" applyBorder="0" applyAlignment="0" applyProtection="0"/>
    <xf numFmtId="0" fontId="6" fillId="54" borderId="0" applyNumberFormat="0" applyBorder="0" applyAlignment="0" applyProtection="0"/>
    <xf numFmtId="0" fontId="6" fillId="55" borderId="0" applyNumberFormat="0" applyBorder="0" applyAlignment="0" applyProtection="0"/>
    <xf numFmtId="43" fontId="49"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3" fillId="0" borderId="0"/>
    <xf numFmtId="0" fontId="2" fillId="0" borderId="0"/>
    <xf numFmtId="0" fontId="55" fillId="0" borderId="0" applyNumberFormat="0" applyFill="0" applyBorder="0" applyAlignment="0" applyProtection="0"/>
    <xf numFmtId="169" fontId="56" fillId="22" borderId="28" applyAlignment="0">
      <protection locked="0"/>
    </xf>
    <xf numFmtId="0" fontId="67" fillId="0" borderId="0"/>
  </cellStyleXfs>
  <cellXfs count="379">
    <xf numFmtId="0" fontId="0" fillId="0" borderId="0" xfId="0"/>
    <xf numFmtId="0" fontId="0" fillId="0" borderId="0" xfId="0" applyAlignment="1">
      <alignment wrapText="1"/>
    </xf>
    <xf numFmtId="0" fontId="58" fillId="0" borderId="11" xfId="0" applyFont="1" applyBorder="1" applyAlignment="1">
      <alignment wrapText="1"/>
    </xf>
    <xf numFmtId="0" fontId="13" fillId="0" borderId="0" xfId="0" applyFont="1" applyAlignment="1">
      <alignment wrapText="1"/>
    </xf>
    <xf numFmtId="0" fontId="57" fillId="0" borderId="0" xfId="0" applyFont="1" applyAlignment="1">
      <alignment wrapText="1"/>
    </xf>
    <xf numFmtId="0" fontId="57" fillId="58" borderId="0" xfId="0" applyFont="1" applyFill="1" applyAlignment="1">
      <alignment wrapText="1"/>
    </xf>
    <xf numFmtId="0" fontId="0" fillId="0" borderId="0" xfId="0" applyAlignment="1">
      <alignment vertical="center" wrapText="1"/>
    </xf>
    <xf numFmtId="0" fontId="13" fillId="0" borderId="0" xfId="0" quotePrefix="1" applyFont="1" applyAlignment="1">
      <alignment horizontal="right" vertical="center" wrapText="1"/>
    </xf>
    <xf numFmtId="0" fontId="13" fillId="0" borderId="0" xfId="0" applyFont="1" applyAlignment="1">
      <alignment horizontal="right" vertical="center" wrapText="1"/>
    </xf>
    <xf numFmtId="0" fontId="0" fillId="0" borderId="0" xfId="0" applyAlignment="1">
      <alignment vertical="center"/>
    </xf>
    <xf numFmtId="0" fontId="62" fillId="24" borderId="0" xfId="0" applyFont="1" applyFill="1" applyProtection="1">
      <protection hidden="1"/>
    </xf>
    <xf numFmtId="0" fontId="53" fillId="24" borderId="0" xfId="0" applyFont="1" applyFill="1" applyProtection="1">
      <protection hidden="1"/>
    </xf>
    <xf numFmtId="0" fontId="0" fillId="24" borderId="0" xfId="0" applyFill="1" applyProtection="1">
      <protection hidden="1"/>
    </xf>
    <xf numFmtId="0" fontId="61" fillId="24" borderId="0" xfId="0" applyFont="1" applyFill="1" applyProtection="1">
      <protection hidden="1"/>
    </xf>
    <xf numFmtId="166" fontId="61" fillId="24" borderId="0" xfId="33" applyNumberFormat="1" applyFont="1" applyFill="1" applyBorder="1" applyProtection="1">
      <protection hidden="1"/>
    </xf>
    <xf numFmtId="3" fontId="61" fillId="24" borderId="0" xfId="0" applyNumberFormat="1" applyFont="1" applyFill="1" applyProtection="1">
      <protection hidden="1"/>
    </xf>
    <xf numFmtId="3" fontId="62" fillId="24" borderId="0" xfId="0" applyNumberFormat="1" applyFont="1" applyFill="1" applyProtection="1">
      <protection hidden="1"/>
    </xf>
    <xf numFmtId="0" fontId="52" fillId="24" borderId="0" xfId="0" applyFont="1" applyFill="1" applyProtection="1">
      <protection hidden="1"/>
    </xf>
    <xf numFmtId="14" fontId="53" fillId="24" borderId="0" xfId="0" applyNumberFormat="1" applyFont="1" applyFill="1" applyProtection="1">
      <protection hidden="1"/>
    </xf>
    <xf numFmtId="166" fontId="52" fillId="24" borderId="0" xfId="33" applyNumberFormat="1" applyFont="1" applyFill="1" applyBorder="1" applyProtection="1">
      <protection hidden="1"/>
    </xf>
    <xf numFmtId="3" fontId="52" fillId="24" borderId="0" xfId="0" applyNumberFormat="1" applyFont="1" applyFill="1" applyProtection="1">
      <protection hidden="1"/>
    </xf>
    <xf numFmtId="166" fontId="53" fillId="24" borderId="0" xfId="33" applyNumberFormat="1" applyFont="1" applyFill="1" applyBorder="1" applyProtection="1">
      <protection hidden="1"/>
    </xf>
    <xf numFmtId="3" fontId="53" fillId="24" borderId="0" xfId="0" applyNumberFormat="1" applyFont="1" applyFill="1" applyProtection="1">
      <protection hidden="1"/>
    </xf>
    <xf numFmtId="44" fontId="62" fillId="24" borderId="0" xfId="33" applyFont="1" applyFill="1" applyBorder="1" applyProtection="1">
      <protection hidden="1"/>
    </xf>
    <xf numFmtId="0" fontId="61" fillId="24" borderId="0" xfId="0" applyFont="1" applyFill="1" applyAlignment="1" applyProtection="1">
      <alignment vertical="center"/>
      <protection hidden="1"/>
    </xf>
    <xf numFmtId="165" fontId="62" fillId="24" borderId="22" xfId="28" applyNumberFormat="1" applyFont="1" applyFill="1" applyBorder="1" applyAlignment="1" applyProtection="1">
      <alignment horizontal="center"/>
      <protection hidden="1"/>
    </xf>
    <xf numFmtId="0" fontId="61" fillId="24" borderId="0" xfId="28" applyNumberFormat="1" applyFont="1" applyFill="1" applyBorder="1" applyAlignment="1" applyProtection="1">
      <alignment horizontal="left"/>
      <protection hidden="1"/>
    </xf>
    <xf numFmtId="3" fontId="61" fillId="24" borderId="0" xfId="0" applyNumberFormat="1" applyFont="1" applyFill="1" applyAlignment="1" applyProtection="1">
      <alignment horizontal="right"/>
      <protection hidden="1"/>
    </xf>
    <xf numFmtId="166" fontId="61" fillId="24" borderId="0" xfId="33" applyNumberFormat="1" applyFont="1" applyFill="1" applyBorder="1" applyAlignment="1" applyProtection="1">
      <alignment horizontal="center"/>
      <protection hidden="1"/>
    </xf>
    <xf numFmtId="165" fontId="62" fillId="24" borderId="0" xfId="28" applyNumberFormat="1" applyFont="1" applyFill="1" applyBorder="1" applyAlignment="1" applyProtection="1">
      <alignment horizontal="center"/>
      <protection hidden="1"/>
    </xf>
    <xf numFmtId="0" fontId="62" fillId="24" borderId="22" xfId="28" applyNumberFormat="1" applyFont="1" applyFill="1" applyBorder="1" applyAlignment="1" applyProtection="1">
      <alignment horizontal="left"/>
      <protection hidden="1"/>
    </xf>
    <xf numFmtId="166" fontId="62" fillId="24" borderId="22" xfId="28" applyNumberFormat="1" applyFont="1" applyFill="1" applyBorder="1" applyAlignment="1" applyProtection="1">
      <alignment horizontal="left"/>
      <protection hidden="1"/>
    </xf>
    <xf numFmtId="0" fontId="53" fillId="24" borderId="11" xfId="0" applyFont="1" applyFill="1" applyBorder="1" applyProtection="1">
      <protection hidden="1"/>
    </xf>
    <xf numFmtId="0" fontId="63" fillId="24" borderId="0" xfId="0" applyFont="1" applyFill="1" applyProtection="1">
      <protection hidden="1"/>
    </xf>
    <xf numFmtId="0" fontId="53" fillId="24" borderId="22" xfId="0" applyFont="1" applyFill="1" applyBorder="1" applyProtection="1">
      <protection hidden="1"/>
    </xf>
    <xf numFmtId="0" fontId="53" fillId="24" borderId="0" xfId="0" applyFont="1" applyFill="1" applyAlignment="1" applyProtection="1">
      <alignment horizontal="left" wrapText="1"/>
      <protection hidden="1"/>
    </xf>
    <xf numFmtId="0" fontId="59" fillId="24" borderId="0" xfId="0" applyFont="1" applyFill="1" applyAlignment="1" applyProtection="1">
      <alignment horizontal="left" vertical="center" wrapText="1"/>
      <protection hidden="1"/>
    </xf>
    <xf numFmtId="0" fontId="61" fillId="24" borderId="0" xfId="0" applyFont="1" applyFill="1" applyAlignment="1" applyProtection="1">
      <alignment vertical="top" wrapText="1"/>
      <protection hidden="1"/>
    </xf>
    <xf numFmtId="0" fontId="62" fillId="24" borderId="0" xfId="0" applyFont="1" applyFill="1" applyAlignment="1" applyProtection="1">
      <alignment vertical="center"/>
      <protection hidden="1"/>
    </xf>
    <xf numFmtId="0" fontId="53" fillId="24" borderId="0" xfId="0" applyFont="1" applyFill="1" applyAlignment="1" applyProtection="1">
      <alignment vertical="center"/>
      <protection hidden="1"/>
    </xf>
    <xf numFmtId="0" fontId="60" fillId="24" borderId="0" xfId="0" applyFont="1" applyFill="1" applyAlignment="1" applyProtection="1">
      <alignment vertical="center"/>
      <protection hidden="1"/>
    </xf>
    <xf numFmtId="0" fontId="60" fillId="24" borderId="0" xfId="0" applyFont="1" applyFill="1" applyAlignment="1" applyProtection="1">
      <alignment horizontal="right" vertical="center"/>
      <protection hidden="1"/>
    </xf>
    <xf numFmtId="0" fontId="60" fillId="24" borderId="0" xfId="0" applyFont="1" applyFill="1" applyProtection="1">
      <protection hidden="1"/>
    </xf>
    <xf numFmtId="0" fontId="53" fillId="24" borderId="0" xfId="0" applyFont="1" applyFill="1" applyAlignment="1" applyProtection="1">
      <alignment horizontal="right"/>
      <protection hidden="1"/>
    </xf>
    <xf numFmtId="6" fontId="61" fillId="24" borderId="0" xfId="0" applyNumberFormat="1" applyFont="1" applyFill="1" applyProtection="1">
      <protection hidden="1"/>
    </xf>
    <xf numFmtId="165" fontId="53" fillId="24" borderId="0" xfId="28" applyNumberFormat="1" applyFont="1" applyFill="1" applyProtection="1">
      <protection hidden="1"/>
    </xf>
    <xf numFmtId="166" fontId="53" fillId="24" borderId="0" xfId="33" applyNumberFormat="1" applyFont="1" applyFill="1" applyAlignment="1" applyProtection="1">
      <alignment horizontal="left"/>
      <protection hidden="1"/>
    </xf>
    <xf numFmtId="166" fontId="53" fillId="24" borderId="0" xfId="33" applyNumberFormat="1" applyFont="1" applyFill="1" applyProtection="1">
      <protection hidden="1"/>
    </xf>
    <xf numFmtId="6" fontId="53" fillId="24" borderId="0" xfId="0" applyNumberFormat="1" applyFont="1" applyFill="1" applyProtection="1">
      <protection hidden="1"/>
    </xf>
    <xf numFmtId="165" fontId="61" fillId="24" borderId="0" xfId="28" applyNumberFormat="1" applyFont="1" applyFill="1" applyProtection="1">
      <protection hidden="1"/>
    </xf>
    <xf numFmtId="9" fontId="61" fillId="24" borderId="0" xfId="49" applyFont="1" applyFill="1" applyProtection="1">
      <protection hidden="1"/>
    </xf>
    <xf numFmtId="165" fontId="64" fillId="24" borderId="0" xfId="28" applyNumberFormat="1" applyFont="1" applyFill="1" applyProtection="1">
      <protection hidden="1"/>
    </xf>
    <xf numFmtId="165" fontId="61" fillId="24" borderId="0" xfId="28" applyNumberFormat="1" applyFont="1" applyFill="1" applyBorder="1" applyProtection="1">
      <protection hidden="1"/>
    </xf>
    <xf numFmtId="166" fontId="61" fillId="24" borderId="0" xfId="33" applyNumberFormat="1" applyFont="1" applyFill="1" applyBorder="1" applyAlignment="1" applyProtection="1">
      <alignment horizontal="left"/>
      <protection hidden="1"/>
    </xf>
    <xf numFmtId="0" fontId="61" fillId="24" borderId="0" xfId="0" applyFont="1" applyFill="1" applyAlignment="1" applyProtection="1">
      <alignment horizontal="left" vertical="center"/>
      <protection hidden="1"/>
    </xf>
    <xf numFmtId="165" fontId="0" fillId="0" borderId="0" xfId="28" applyNumberFormat="1" applyFont="1" applyBorder="1"/>
    <xf numFmtId="166" fontId="0" fillId="0" borderId="0" xfId="33" applyNumberFormat="1" applyFont="1" applyBorder="1"/>
    <xf numFmtId="0" fontId="0" fillId="0" borderId="31" xfId="0" applyBorder="1"/>
    <xf numFmtId="0" fontId="0" fillId="0" borderId="32" xfId="0" applyBorder="1"/>
    <xf numFmtId="165" fontId="0" fillId="0" borderId="32" xfId="28" applyNumberFormat="1" applyFont="1" applyBorder="1"/>
    <xf numFmtId="166" fontId="0" fillId="0" borderId="32" xfId="33" applyNumberFormat="1" applyFont="1" applyBorder="1"/>
    <xf numFmtId="0" fontId="0" fillId="0" borderId="33" xfId="0" applyBorder="1"/>
    <xf numFmtId="0" fontId="0" fillId="0" borderId="34" xfId="0" applyBorder="1"/>
    <xf numFmtId="0" fontId="0" fillId="0" borderId="35" xfId="0" applyBorder="1"/>
    <xf numFmtId="0" fontId="13" fillId="0" borderId="34" xfId="0" applyFont="1" applyBorder="1"/>
    <xf numFmtId="0" fontId="62" fillId="59" borderId="30" xfId="0" applyFont="1" applyFill="1" applyBorder="1" applyProtection="1">
      <protection hidden="1"/>
    </xf>
    <xf numFmtId="0" fontId="62" fillId="59" borderId="36" xfId="0" applyFont="1" applyFill="1" applyBorder="1" applyAlignment="1" applyProtection="1">
      <alignment horizontal="center" vertical="center"/>
      <protection hidden="1"/>
    </xf>
    <xf numFmtId="0" fontId="62" fillId="59" borderId="30" xfId="0" applyFont="1" applyFill="1" applyBorder="1" applyAlignment="1" applyProtection="1">
      <alignment horizontal="right"/>
      <protection hidden="1"/>
    </xf>
    <xf numFmtId="0" fontId="62" fillId="59" borderId="36" xfId="0" applyFont="1" applyFill="1" applyBorder="1" applyAlignment="1" applyProtection="1">
      <alignment horizontal="center"/>
      <protection hidden="1"/>
    </xf>
    <xf numFmtId="17" fontId="53" fillId="24" borderId="0" xfId="0" applyNumberFormat="1" applyFont="1" applyFill="1" applyProtection="1">
      <protection hidden="1"/>
    </xf>
    <xf numFmtId="0" fontId="53" fillId="24" borderId="0" xfId="0" applyFont="1" applyFill="1" applyAlignment="1" applyProtection="1">
      <alignment horizontal="left" indent="1"/>
      <protection hidden="1"/>
    </xf>
    <xf numFmtId="0" fontId="61" fillId="24" borderId="0" xfId="0" applyFont="1" applyFill="1" applyAlignment="1" applyProtection="1">
      <alignment horizontal="left" wrapText="1"/>
      <protection hidden="1"/>
    </xf>
    <xf numFmtId="165" fontId="61" fillId="24" borderId="0" xfId="49" applyNumberFormat="1" applyFont="1" applyFill="1" applyProtection="1">
      <protection hidden="1"/>
    </xf>
    <xf numFmtId="165" fontId="64" fillId="24" borderId="0" xfId="28" applyNumberFormat="1" applyFont="1" applyFill="1" applyBorder="1" applyProtection="1">
      <protection hidden="1"/>
    </xf>
    <xf numFmtId="165" fontId="62" fillId="24" borderId="0" xfId="28" applyNumberFormat="1" applyFont="1" applyFill="1" applyBorder="1" applyProtection="1">
      <protection hidden="1"/>
    </xf>
    <xf numFmtId="166" fontId="62" fillId="24" borderId="0" xfId="33" applyNumberFormat="1" applyFont="1" applyFill="1" applyBorder="1" applyAlignment="1" applyProtection="1">
      <alignment horizontal="left"/>
      <protection hidden="1"/>
    </xf>
    <xf numFmtId="9" fontId="62" fillId="24" borderId="0" xfId="49" applyFont="1" applyFill="1" applyBorder="1" applyProtection="1">
      <protection hidden="1"/>
    </xf>
    <xf numFmtId="165" fontId="65" fillId="24" borderId="0" xfId="0" applyNumberFormat="1" applyFont="1" applyFill="1" applyProtection="1">
      <protection hidden="1"/>
    </xf>
    <xf numFmtId="166" fontId="62" fillId="24" borderId="0" xfId="33" applyNumberFormat="1" applyFont="1" applyFill="1" applyBorder="1" applyProtection="1">
      <protection hidden="1"/>
    </xf>
    <xf numFmtId="6" fontId="62" fillId="24" borderId="0" xfId="0" applyNumberFormat="1" applyFont="1" applyFill="1" applyProtection="1">
      <protection hidden="1"/>
    </xf>
    <xf numFmtId="165" fontId="53" fillId="24" borderId="0" xfId="28" applyNumberFormat="1" applyFont="1" applyFill="1" applyBorder="1" applyProtection="1">
      <protection hidden="1"/>
    </xf>
    <xf numFmtId="166" fontId="53" fillId="24" borderId="0" xfId="33" applyNumberFormat="1" applyFont="1" applyFill="1" applyBorder="1" applyAlignment="1" applyProtection="1">
      <alignment horizontal="left"/>
      <protection hidden="1"/>
    </xf>
    <xf numFmtId="0" fontId="57" fillId="0" borderId="0" xfId="0" applyFont="1"/>
    <xf numFmtId="0" fontId="13" fillId="0" borderId="44" xfId="0" applyFont="1" applyBorder="1"/>
    <xf numFmtId="0" fontId="0" fillId="0" borderId="45" xfId="0" applyBorder="1"/>
    <xf numFmtId="165" fontId="0" fillId="0" borderId="45" xfId="28" applyNumberFormat="1" applyFont="1" applyBorder="1"/>
    <xf numFmtId="166" fontId="0" fillId="0" borderId="45" xfId="33" applyNumberFormat="1" applyFont="1" applyBorder="1"/>
    <xf numFmtId="0" fontId="0" fillId="0" borderId="46" xfId="0" applyBorder="1"/>
    <xf numFmtId="165" fontId="0" fillId="0" borderId="0" xfId="0" applyNumberFormat="1"/>
    <xf numFmtId="0" fontId="57" fillId="0" borderId="47" xfId="0" applyFont="1" applyBorder="1"/>
    <xf numFmtId="0" fontId="13" fillId="24" borderId="0" xfId="0" applyFont="1" applyFill="1" applyProtection="1">
      <protection hidden="1"/>
    </xf>
    <xf numFmtId="0" fontId="1" fillId="24" borderId="0" xfId="204" applyFont="1" applyFill="1"/>
    <xf numFmtId="0" fontId="66" fillId="24" borderId="21" xfId="204" applyFont="1" applyFill="1" applyBorder="1"/>
    <xf numFmtId="0" fontId="1" fillId="24" borderId="24" xfId="204" applyFont="1" applyFill="1" applyBorder="1"/>
    <xf numFmtId="0" fontId="1" fillId="24" borderId="10" xfId="204" applyFont="1" applyFill="1" applyBorder="1"/>
    <xf numFmtId="0" fontId="66" fillId="24" borderId="0" xfId="204" applyFont="1" applyFill="1"/>
    <xf numFmtId="0" fontId="1" fillId="24" borderId="48" xfId="204" applyFont="1" applyFill="1" applyBorder="1"/>
    <xf numFmtId="0" fontId="1" fillId="24" borderId="39" xfId="204" applyFont="1" applyFill="1" applyBorder="1"/>
    <xf numFmtId="0" fontId="1" fillId="24" borderId="22" xfId="204" applyFont="1" applyFill="1" applyBorder="1"/>
    <xf numFmtId="0" fontId="1" fillId="24" borderId="23" xfId="204" applyFont="1" applyFill="1" applyBorder="1"/>
    <xf numFmtId="0" fontId="1" fillId="24" borderId="21" xfId="204" applyFont="1" applyFill="1" applyBorder="1" applyAlignment="1">
      <alignment horizontal="center"/>
    </xf>
    <xf numFmtId="0" fontId="1" fillId="24" borderId="21" xfId="204" applyFont="1" applyFill="1" applyBorder="1"/>
    <xf numFmtId="0" fontId="1" fillId="24" borderId="21" xfId="204" applyFont="1" applyFill="1" applyBorder="1" applyAlignment="1">
      <alignment wrapText="1"/>
    </xf>
    <xf numFmtId="0" fontId="1" fillId="24" borderId="21" xfId="204" quotePrefix="1" applyFont="1" applyFill="1" applyBorder="1"/>
    <xf numFmtId="0" fontId="1" fillId="24" borderId="27" xfId="204" quotePrefix="1" applyFont="1" applyFill="1" applyBorder="1"/>
    <xf numFmtId="0" fontId="1" fillId="24" borderId="0" xfId="204" applyFont="1" applyFill="1" applyAlignment="1">
      <alignment horizontal="right"/>
    </xf>
    <xf numFmtId="0" fontId="1" fillId="24" borderId="48" xfId="204" applyFont="1" applyFill="1" applyBorder="1" applyAlignment="1">
      <alignment horizontal="right"/>
    </xf>
    <xf numFmtId="167" fontId="1" fillId="24" borderId="48" xfId="204" applyNumberFormat="1" applyFont="1" applyFill="1" applyBorder="1"/>
    <xf numFmtId="167" fontId="1" fillId="24" borderId="41" xfId="204" applyNumberFormat="1" applyFont="1" applyFill="1" applyBorder="1"/>
    <xf numFmtId="2" fontId="1" fillId="24" borderId="48" xfId="204" applyNumberFormat="1" applyFont="1" applyFill="1" applyBorder="1"/>
    <xf numFmtId="0" fontId="1" fillId="24" borderId="11" xfId="204" applyFont="1" applyFill="1" applyBorder="1" applyAlignment="1">
      <alignment horizontal="right"/>
    </xf>
    <xf numFmtId="167" fontId="1" fillId="24" borderId="10" xfId="204" applyNumberFormat="1" applyFont="1" applyFill="1" applyBorder="1"/>
    <xf numFmtId="167" fontId="1" fillId="24" borderId="42" xfId="204" applyNumberFormat="1" applyFont="1" applyFill="1" applyBorder="1"/>
    <xf numFmtId="167" fontId="1" fillId="24" borderId="0" xfId="204" applyNumberFormat="1" applyFont="1" applyFill="1"/>
    <xf numFmtId="0" fontId="1" fillId="24" borderId="21" xfId="204" applyFont="1" applyFill="1" applyBorder="1" applyAlignment="1">
      <alignment horizontal="right" wrapText="1"/>
    </xf>
    <xf numFmtId="167" fontId="1" fillId="24" borderId="24" xfId="204" applyNumberFormat="1" applyFont="1" applyFill="1" applyBorder="1"/>
    <xf numFmtId="0" fontId="1" fillId="24" borderId="49" xfId="204" applyFont="1" applyFill="1" applyBorder="1"/>
    <xf numFmtId="16" fontId="1" fillId="24" borderId="0" xfId="204" applyNumberFormat="1" applyFont="1" applyFill="1"/>
    <xf numFmtId="168" fontId="1" fillId="24" borderId="0" xfId="204" applyNumberFormat="1" applyFont="1" applyFill="1"/>
    <xf numFmtId="1" fontId="1" fillId="24" borderId="24" xfId="204" applyNumberFormat="1" applyFont="1" applyFill="1" applyBorder="1"/>
    <xf numFmtId="1" fontId="1" fillId="24" borderId="48" xfId="204" applyNumberFormat="1" applyFont="1" applyFill="1" applyBorder="1"/>
    <xf numFmtId="165" fontId="1" fillId="24" borderId="48" xfId="28" applyNumberFormat="1" applyFont="1" applyFill="1" applyBorder="1"/>
    <xf numFmtId="1" fontId="1" fillId="24" borderId="10" xfId="204" applyNumberFormat="1" applyFont="1" applyFill="1" applyBorder="1"/>
    <xf numFmtId="0" fontId="53" fillId="60" borderId="0" xfId="0" applyFont="1" applyFill="1" applyProtection="1">
      <protection hidden="1"/>
    </xf>
    <xf numFmtId="0" fontId="53" fillId="60" borderId="11" xfId="0" applyFont="1" applyFill="1" applyBorder="1" applyProtection="1">
      <protection hidden="1"/>
    </xf>
    <xf numFmtId="0" fontId="68" fillId="60" borderId="0" xfId="0" applyFont="1" applyFill="1" applyProtection="1">
      <protection hidden="1"/>
    </xf>
    <xf numFmtId="0" fontId="69" fillId="60" borderId="0" xfId="0" applyFont="1" applyFill="1" applyProtection="1">
      <protection hidden="1"/>
    </xf>
    <xf numFmtId="0" fontId="70" fillId="60" borderId="0" xfId="0" applyFont="1" applyFill="1" applyProtection="1">
      <protection hidden="1"/>
    </xf>
    <xf numFmtId="0" fontId="71" fillId="60" borderId="0" xfId="0" applyFont="1" applyFill="1" applyProtection="1">
      <protection hidden="1"/>
    </xf>
    <xf numFmtId="0" fontId="68" fillId="60" borderId="11" xfId="0" applyFont="1" applyFill="1" applyBorder="1" applyProtection="1">
      <protection hidden="1"/>
    </xf>
    <xf numFmtId="0" fontId="72" fillId="24" borderId="0" xfId="0" applyFont="1" applyFill="1" applyAlignment="1" applyProtection="1">
      <alignment horizontal="left"/>
      <protection hidden="1"/>
    </xf>
    <xf numFmtId="0" fontId="73" fillId="24" borderId="0" xfId="0" applyFont="1" applyFill="1" applyProtection="1">
      <protection hidden="1"/>
    </xf>
    <xf numFmtId="0" fontId="75" fillId="24" borderId="0" xfId="0" applyFont="1" applyFill="1" applyProtection="1">
      <protection hidden="1"/>
    </xf>
    <xf numFmtId="0" fontId="68" fillId="60" borderId="0" xfId="0" applyFont="1" applyFill="1" applyAlignment="1" applyProtection="1">
      <alignment horizontal="center"/>
      <protection hidden="1"/>
    </xf>
    <xf numFmtId="0" fontId="68" fillId="60" borderId="11" xfId="0" applyFont="1" applyFill="1" applyBorder="1" applyAlignment="1" applyProtection="1">
      <alignment horizontal="center"/>
      <protection hidden="1"/>
    </xf>
    <xf numFmtId="0" fontId="74" fillId="24" borderId="0" xfId="0" applyFont="1" applyFill="1" applyProtection="1">
      <protection hidden="1"/>
    </xf>
    <xf numFmtId="0" fontId="73" fillId="24" borderId="0" xfId="0" quotePrefix="1" applyFont="1" applyFill="1" applyAlignment="1" applyProtection="1">
      <alignment horizontal="left"/>
      <protection hidden="1"/>
    </xf>
    <xf numFmtId="0" fontId="68" fillId="24" borderId="0" xfId="0" applyFont="1" applyFill="1" applyProtection="1">
      <protection hidden="1"/>
    </xf>
    <xf numFmtId="0" fontId="74" fillId="59" borderId="21" xfId="28" applyNumberFormat="1" applyFont="1" applyFill="1" applyBorder="1" applyAlignment="1" applyProtection="1">
      <alignment horizontal="center"/>
      <protection hidden="1"/>
    </xf>
    <xf numFmtId="0" fontId="74" fillId="59" borderId="21" xfId="0" applyFont="1" applyFill="1" applyBorder="1" applyProtection="1">
      <protection hidden="1"/>
    </xf>
    <xf numFmtId="0" fontId="74" fillId="59" borderId="10" xfId="0" applyFont="1" applyFill="1" applyBorder="1" applyAlignment="1" applyProtection="1">
      <alignment horizontal="center"/>
      <protection hidden="1"/>
    </xf>
    <xf numFmtId="0" fontId="73" fillId="59" borderId="21" xfId="28" applyNumberFormat="1" applyFont="1" applyFill="1" applyBorder="1" applyAlignment="1" applyProtection="1">
      <alignment horizontal="left"/>
      <protection hidden="1"/>
    </xf>
    <xf numFmtId="3" fontId="73" fillId="24" borderId="21" xfId="0" applyNumberFormat="1" applyFont="1" applyFill="1" applyBorder="1" applyAlignment="1" applyProtection="1">
      <alignment horizontal="center"/>
      <protection locked="0"/>
    </xf>
    <xf numFmtId="166" fontId="73" fillId="24" borderId="21" xfId="33" applyNumberFormat="1" applyFont="1" applyFill="1" applyBorder="1" applyAlignment="1" applyProtection="1">
      <alignment horizontal="center"/>
      <protection locked="0"/>
    </xf>
    <xf numFmtId="165" fontId="74" fillId="59" borderId="10" xfId="28" applyNumberFormat="1" applyFont="1" applyFill="1" applyBorder="1" applyAlignment="1" applyProtection="1">
      <alignment horizontal="center"/>
      <protection hidden="1"/>
    </xf>
    <xf numFmtId="0" fontId="68" fillId="24" borderId="0" xfId="0" applyFont="1" applyFill="1" applyAlignment="1" applyProtection="1">
      <alignment horizontal="left" indent="1"/>
      <protection hidden="1"/>
    </xf>
    <xf numFmtId="0" fontId="74" fillId="59" borderId="21" xfId="28" applyNumberFormat="1" applyFont="1" applyFill="1" applyBorder="1" applyAlignment="1" applyProtection="1">
      <alignment horizontal="left"/>
      <protection hidden="1"/>
    </xf>
    <xf numFmtId="166" fontId="74" fillId="59" borderId="21" xfId="28" applyNumberFormat="1" applyFont="1" applyFill="1" applyBorder="1" applyAlignment="1" applyProtection="1">
      <alignment horizontal="left"/>
      <protection hidden="1"/>
    </xf>
    <xf numFmtId="0" fontId="77" fillId="24" borderId="0" xfId="0" applyFont="1" applyFill="1" applyProtection="1">
      <protection hidden="1"/>
    </xf>
    <xf numFmtId="0" fontId="74" fillId="24" borderId="11" xfId="0" applyFont="1" applyFill="1" applyBorder="1" applyAlignment="1" applyProtection="1">
      <alignment horizontal="right"/>
      <protection hidden="1"/>
    </xf>
    <xf numFmtId="0" fontId="78" fillId="24" borderId="11" xfId="28" applyNumberFormat="1" applyFont="1" applyFill="1" applyBorder="1" applyAlignment="1" applyProtection="1">
      <alignment horizontal="center"/>
      <protection hidden="1"/>
    </xf>
    <xf numFmtId="0" fontId="79" fillId="24" borderId="0" xfId="0" applyFont="1" applyFill="1" applyAlignment="1" applyProtection="1">
      <alignment horizontal="left" indent="1"/>
      <protection hidden="1"/>
    </xf>
    <xf numFmtId="0" fontId="73" fillId="59" borderId="25" xfId="0" applyFont="1" applyFill="1" applyBorder="1" applyAlignment="1" applyProtection="1">
      <alignment horizontal="center"/>
      <protection hidden="1"/>
    </xf>
    <xf numFmtId="0" fontId="73" fillId="59" borderId="27" xfId="0" applyFont="1" applyFill="1" applyBorder="1" applyAlignment="1" applyProtection="1">
      <alignment horizontal="center"/>
      <protection hidden="1"/>
    </xf>
    <xf numFmtId="0" fontId="73" fillId="59" borderId="26" xfId="0" applyFont="1" applyFill="1" applyBorder="1" applyAlignment="1" applyProtection="1">
      <alignment horizontal="center"/>
      <protection hidden="1"/>
    </xf>
    <xf numFmtId="166" fontId="77" fillId="24" borderId="0" xfId="33" applyNumberFormat="1" applyFont="1" applyFill="1" applyBorder="1" applyProtection="1">
      <protection hidden="1"/>
    </xf>
    <xf numFmtId="3" fontId="77" fillId="24" borderId="0" xfId="0" applyNumberFormat="1" applyFont="1" applyFill="1" applyProtection="1">
      <protection hidden="1"/>
    </xf>
    <xf numFmtId="0" fontId="73" fillId="59" borderId="21" xfId="0" applyFont="1" applyFill="1" applyBorder="1" applyAlignment="1" applyProtection="1">
      <alignment horizontal="right"/>
      <protection hidden="1"/>
    </xf>
    <xf numFmtId="17" fontId="73" fillId="24" borderId="39" xfId="0" applyNumberFormat="1" applyFont="1" applyFill="1" applyBorder="1" applyProtection="1">
      <protection locked="0"/>
    </xf>
    <xf numFmtId="165" fontId="73" fillId="24" borderId="39" xfId="28" applyNumberFormat="1" applyFont="1" applyFill="1" applyBorder="1" applyProtection="1">
      <protection locked="0"/>
    </xf>
    <xf numFmtId="166" fontId="73" fillId="24" borderId="40" xfId="33" applyNumberFormat="1" applyFont="1" applyFill="1" applyBorder="1" applyProtection="1">
      <protection locked="0"/>
    </xf>
    <xf numFmtId="165" fontId="73" fillId="59" borderId="22" xfId="28" applyNumberFormat="1" applyFont="1" applyFill="1" applyBorder="1" applyProtection="1">
      <protection hidden="1"/>
    </xf>
    <xf numFmtId="17" fontId="73" fillId="59" borderId="23" xfId="0" applyNumberFormat="1" applyFont="1" applyFill="1" applyBorder="1" applyProtection="1">
      <protection hidden="1"/>
    </xf>
    <xf numFmtId="165" fontId="73" fillId="24" borderId="23" xfId="28" applyNumberFormat="1" applyFont="1" applyFill="1" applyBorder="1" applyProtection="1">
      <protection locked="0"/>
    </xf>
    <xf numFmtId="166" fontId="73" fillId="24" borderId="41" xfId="33" applyNumberFormat="1" applyFont="1" applyFill="1" applyBorder="1" applyProtection="1">
      <protection locked="0"/>
    </xf>
    <xf numFmtId="165" fontId="73" fillId="59" borderId="0" xfId="28" applyNumberFormat="1" applyFont="1" applyFill="1" applyBorder="1" applyProtection="1">
      <protection hidden="1"/>
    </xf>
    <xf numFmtId="166" fontId="68" fillId="24" borderId="0" xfId="33" applyNumberFormat="1" applyFont="1" applyFill="1" applyBorder="1" applyProtection="1">
      <protection hidden="1"/>
    </xf>
    <xf numFmtId="3" fontId="68" fillId="24" borderId="0" xfId="0" applyNumberFormat="1" applyFont="1" applyFill="1" applyProtection="1">
      <protection hidden="1"/>
    </xf>
    <xf numFmtId="14" fontId="68" fillId="24" borderId="0" xfId="0" applyNumberFormat="1" applyFont="1" applyFill="1" applyProtection="1">
      <protection hidden="1"/>
    </xf>
    <xf numFmtId="166" fontId="73" fillId="24" borderId="0" xfId="33" applyNumberFormat="1" applyFont="1" applyFill="1" applyBorder="1" applyProtection="1">
      <protection hidden="1"/>
    </xf>
    <xf numFmtId="3" fontId="73" fillId="24" borderId="0" xfId="0" applyNumberFormat="1" applyFont="1" applyFill="1" applyProtection="1">
      <protection hidden="1"/>
    </xf>
    <xf numFmtId="166" fontId="73" fillId="24" borderId="42" xfId="33" applyNumberFormat="1" applyFont="1" applyFill="1" applyBorder="1" applyProtection="1">
      <protection locked="0"/>
    </xf>
    <xf numFmtId="44" fontId="74" fillId="24" borderId="0" xfId="33" applyFont="1" applyFill="1" applyBorder="1" applyProtection="1">
      <protection hidden="1"/>
    </xf>
    <xf numFmtId="3" fontId="74" fillId="24" borderId="0" xfId="0" applyNumberFormat="1" applyFont="1" applyFill="1" applyProtection="1">
      <protection hidden="1"/>
    </xf>
    <xf numFmtId="17" fontId="74" fillId="59" borderId="25" xfId="0" applyNumberFormat="1" applyFont="1" applyFill="1" applyBorder="1" applyAlignment="1" applyProtection="1">
      <alignment horizontal="right"/>
      <protection hidden="1"/>
    </xf>
    <xf numFmtId="165" fontId="74" fillId="59" borderId="25" xfId="28" applyNumberFormat="1" applyFont="1" applyFill="1" applyBorder="1" applyProtection="1">
      <protection hidden="1"/>
    </xf>
    <xf numFmtId="166" fontId="74" fillId="59" borderId="27" xfId="33" applyNumberFormat="1" applyFont="1" applyFill="1" applyBorder="1" applyProtection="1">
      <protection hidden="1"/>
    </xf>
    <xf numFmtId="165" fontId="74" fillId="59" borderId="26" xfId="28" applyNumberFormat="1" applyFont="1" applyFill="1" applyBorder="1" applyProtection="1">
      <protection hidden="1"/>
    </xf>
    <xf numFmtId="0" fontId="68" fillId="24" borderId="11" xfId="0" applyFont="1" applyFill="1" applyBorder="1" applyProtection="1">
      <protection hidden="1"/>
    </xf>
    <xf numFmtId="0" fontId="68" fillId="24" borderId="22" xfId="0" applyFont="1" applyFill="1" applyBorder="1" applyProtection="1">
      <protection hidden="1"/>
    </xf>
    <xf numFmtId="0" fontId="80" fillId="24" borderId="0" xfId="0" applyFont="1" applyFill="1" applyAlignment="1" applyProtection="1">
      <alignment horizontal="left" vertical="center" wrapText="1"/>
      <protection hidden="1"/>
    </xf>
    <xf numFmtId="0" fontId="73" fillId="24" borderId="0" xfId="0" applyFont="1" applyFill="1" applyAlignment="1" applyProtection="1">
      <alignment vertical="center"/>
      <protection hidden="1"/>
    </xf>
    <xf numFmtId="0" fontId="73" fillId="24" borderId="23" xfId="0" applyFont="1" applyFill="1" applyBorder="1" applyAlignment="1" applyProtection="1">
      <alignment vertical="center"/>
      <protection hidden="1"/>
    </xf>
    <xf numFmtId="0" fontId="68" fillId="24" borderId="0" xfId="0" applyFont="1" applyFill="1" applyAlignment="1" applyProtection="1">
      <alignment vertical="top" wrapText="1"/>
      <protection hidden="1"/>
    </xf>
    <xf numFmtId="0" fontId="74" fillId="59" borderId="21" xfId="0" applyFont="1" applyFill="1" applyBorder="1" applyAlignment="1" applyProtection="1">
      <alignment horizontal="center"/>
      <protection hidden="1"/>
    </xf>
    <xf numFmtId="0" fontId="74" fillId="57" borderId="21" xfId="0" applyFont="1" applyFill="1" applyBorder="1" applyProtection="1">
      <protection hidden="1"/>
    </xf>
    <xf numFmtId="0" fontId="74" fillId="57" borderId="21" xfId="0" applyFont="1" applyFill="1" applyBorder="1" applyAlignment="1" applyProtection="1">
      <alignment horizontal="center"/>
      <protection hidden="1"/>
    </xf>
    <xf numFmtId="3" fontId="74" fillId="57" borderId="21" xfId="0" applyNumberFormat="1" applyFont="1" applyFill="1" applyBorder="1" applyAlignment="1" applyProtection="1">
      <alignment horizontal="center"/>
      <protection hidden="1"/>
    </xf>
    <xf numFmtId="166" fontId="74" fillId="57" borderId="21" xfId="0" applyNumberFormat="1" applyFont="1" applyFill="1" applyBorder="1" applyAlignment="1" applyProtection="1">
      <alignment horizontal="center"/>
      <protection hidden="1"/>
    </xf>
    <xf numFmtId="44" fontId="68" fillId="24" borderId="0" xfId="0" applyNumberFormat="1" applyFont="1" applyFill="1" applyProtection="1">
      <protection hidden="1"/>
    </xf>
    <xf numFmtId="0" fontId="73" fillId="59" borderId="21" xfId="0" applyFont="1" applyFill="1" applyBorder="1" applyAlignment="1" applyProtection="1">
      <alignment horizontal="center"/>
      <protection hidden="1"/>
    </xf>
    <xf numFmtId="3" fontId="73" fillId="59" borderId="21" xfId="0" applyNumberFormat="1" applyFont="1" applyFill="1" applyBorder="1" applyAlignment="1" applyProtection="1">
      <alignment horizontal="center"/>
      <protection hidden="1"/>
    </xf>
    <xf numFmtId="166" fontId="73" fillId="59" borderId="21" xfId="33" applyNumberFormat="1" applyFont="1" applyFill="1" applyBorder="1" applyAlignment="1" applyProtection="1">
      <alignment horizontal="center"/>
      <protection hidden="1"/>
    </xf>
    <xf numFmtId="44" fontId="73" fillId="59" borderId="21" xfId="33" applyFont="1" applyFill="1" applyBorder="1" applyAlignment="1" applyProtection="1">
      <alignment horizontal="center"/>
      <protection hidden="1"/>
    </xf>
    <xf numFmtId="165" fontId="73" fillId="59" borderId="21" xfId="28" applyNumberFormat="1" applyFont="1" applyFill="1" applyBorder="1" applyAlignment="1" applyProtection="1">
      <alignment horizontal="center"/>
      <protection hidden="1"/>
    </xf>
    <xf numFmtId="165" fontId="68" fillId="24" borderId="0" xfId="0" applyNumberFormat="1" applyFont="1" applyFill="1" applyProtection="1">
      <protection hidden="1"/>
    </xf>
    <xf numFmtId="166" fontId="68" fillId="24" borderId="0" xfId="0" applyNumberFormat="1" applyFont="1" applyFill="1" applyProtection="1">
      <protection hidden="1"/>
    </xf>
    <xf numFmtId="0" fontId="74" fillId="59" borderId="21" xfId="0" applyFont="1" applyFill="1" applyBorder="1" applyAlignment="1" applyProtection="1">
      <alignment horizontal="center" vertical="center"/>
      <protection hidden="1"/>
    </xf>
    <xf numFmtId="0" fontId="74" fillId="59" borderId="27" xfId="0" applyFont="1" applyFill="1" applyBorder="1" applyAlignment="1" applyProtection="1">
      <alignment horizontal="right"/>
      <protection hidden="1"/>
    </xf>
    <xf numFmtId="0" fontId="73" fillId="24" borderId="0" xfId="0" applyFont="1" applyFill="1" applyAlignment="1" applyProtection="1">
      <alignment vertical="top" wrapText="1"/>
      <protection hidden="1"/>
    </xf>
    <xf numFmtId="0" fontId="74" fillId="59" borderId="21" xfId="0" applyFont="1" applyFill="1" applyBorder="1" applyAlignment="1" applyProtection="1">
      <alignment horizontal="left" vertical="center"/>
      <protection hidden="1"/>
    </xf>
    <xf numFmtId="0" fontId="73" fillId="24" borderId="21" xfId="0" applyFont="1" applyFill="1" applyBorder="1" applyAlignment="1" applyProtection="1">
      <alignment vertical="center" wrapText="1"/>
      <protection locked="0"/>
    </xf>
    <xf numFmtId="166" fontId="73" fillId="24" borderId="21" xfId="33" applyNumberFormat="1" applyFont="1" applyFill="1" applyBorder="1" applyAlignment="1" applyProtection="1">
      <alignment horizontal="center" vertical="center"/>
      <protection locked="0"/>
    </xf>
    <xf numFmtId="0" fontId="73" fillId="24" borderId="21" xfId="0" applyFont="1" applyFill="1" applyBorder="1" applyAlignment="1" applyProtection="1">
      <alignment horizontal="center" vertical="center"/>
      <protection locked="0"/>
    </xf>
    <xf numFmtId="0" fontId="74" fillId="24" borderId="0" xfId="0" applyFont="1" applyFill="1" applyAlignment="1" applyProtection="1">
      <alignment vertical="center"/>
      <protection hidden="1"/>
    </xf>
    <xf numFmtId="0" fontId="73" fillId="24" borderId="21" xfId="0" applyFont="1" applyFill="1" applyBorder="1" applyAlignment="1" applyProtection="1">
      <alignment wrapText="1"/>
      <protection locked="0"/>
    </xf>
    <xf numFmtId="0" fontId="68" fillId="24" borderId="0" xfId="0" applyFont="1" applyFill="1" applyAlignment="1" applyProtection="1">
      <alignment vertical="center"/>
      <protection hidden="1"/>
    </xf>
    <xf numFmtId="0" fontId="73" fillId="63" borderId="21" xfId="0" applyFont="1" applyFill="1" applyBorder="1" applyAlignment="1" applyProtection="1">
      <alignment vertical="center"/>
      <protection locked="0" hidden="1"/>
    </xf>
    <xf numFmtId="0" fontId="73" fillId="63" borderId="21" xfId="0" applyFont="1" applyFill="1" applyBorder="1" applyAlignment="1" applyProtection="1">
      <alignment horizontal="center" vertical="center"/>
      <protection locked="0" hidden="1"/>
    </xf>
    <xf numFmtId="0" fontId="82" fillId="59" borderId="21" xfId="0" applyFont="1" applyFill="1" applyBorder="1" applyAlignment="1" applyProtection="1">
      <alignment horizontal="left" vertical="center"/>
      <protection hidden="1"/>
    </xf>
    <xf numFmtId="0" fontId="83" fillId="59" borderId="21" xfId="0" applyFont="1" applyFill="1" applyBorder="1" applyAlignment="1" applyProtection="1">
      <alignment horizontal="left" vertical="center"/>
      <protection hidden="1"/>
    </xf>
    <xf numFmtId="0" fontId="83" fillId="59" borderId="21" xfId="0" applyFont="1" applyFill="1" applyBorder="1" applyAlignment="1" applyProtection="1">
      <alignment vertical="center" wrapText="1"/>
      <protection hidden="1"/>
    </xf>
    <xf numFmtId="0" fontId="83" fillId="59" borderId="21" xfId="0" applyFont="1" applyFill="1" applyBorder="1" applyAlignment="1" applyProtection="1">
      <alignment horizontal="center" vertical="center"/>
      <protection hidden="1"/>
    </xf>
    <xf numFmtId="165" fontId="83" fillId="59" borderId="21" xfId="28" applyNumberFormat="1" applyFont="1" applyFill="1" applyBorder="1" applyAlignment="1" applyProtection="1">
      <alignment horizontal="center" vertical="center"/>
      <protection hidden="1"/>
    </xf>
    <xf numFmtId="166" fontId="83" fillId="59" borderId="21" xfId="33" applyNumberFormat="1" applyFont="1" applyFill="1" applyBorder="1" applyAlignment="1" applyProtection="1">
      <alignment horizontal="center" vertical="center"/>
      <protection hidden="1"/>
    </xf>
    <xf numFmtId="9" fontId="73" fillId="24" borderId="21" xfId="49" applyFont="1" applyFill="1" applyBorder="1" applyAlignment="1" applyProtection="1">
      <alignment horizontal="center" vertical="center"/>
      <protection locked="0"/>
    </xf>
    <xf numFmtId="165" fontId="73" fillId="59" borderId="21" xfId="28" applyNumberFormat="1" applyFont="1" applyFill="1" applyBorder="1" applyAlignment="1" applyProtection="1">
      <alignment horizontal="center" vertical="center"/>
      <protection hidden="1"/>
    </xf>
    <xf numFmtId="166" fontId="73" fillId="59" borderId="21" xfId="33" applyNumberFormat="1" applyFont="1" applyFill="1" applyBorder="1" applyAlignment="1" applyProtection="1">
      <alignment horizontal="center" vertical="center"/>
      <protection hidden="1"/>
    </xf>
    <xf numFmtId="165" fontId="73" fillId="24" borderId="0" xfId="0" applyNumberFormat="1" applyFont="1" applyFill="1" applyProtection="1">
      <protection hidden="1"/>
    </xf>
    <xf numFmtId="9" fontId="83" fillId="59" borderId="21" xfId="0" applyNumberFormat="1" applyFont="1" applyFill="1" applyBorder="1" applyAlignment="1" applyProtection="1">
      <alignment horizontal="center" vertical="center"/>
      <protection hidden="1"/>
    </xf>
    <xf numFmtId="0" fontId="80" fillId="65" borderId="25" xfId="0" applyFont="1" applyFill="1" applyBorder="1" applyAlignment="1" applyProtection="1">
      <alignment vertical="center"/>
      <protection hidden="1"/>
    </xf>
    <xf numFmtId="0" fontId="80" fillId="65" borderId="26" xfId="0" applyFont="1" applyFill="1" applyBorder="1" applyAlignment="1" applyProtection="1">
      <alignment vertical="center" wrapText="1"/>
      <protection hidden="1"/>
    </xf>
    <xf numFmtId="0" fontId="80" fillId="65" borderId="27" xfId="0" applyFont="1" applyFill="1" applyBorder="1" applyAlignment="1" applyProtection="1">
      <alignment vertical="center" wrapText="1"/>
      <protection hidden="1"/>
    </xf>
    <xf numFmtId="0" fontId="61" fillId="0" borderId="0" xfId="0" applyFont="1" applyAlignment="1" applyProtection="1">
      <alignment vertical="center"/>
      <protection hidden="1"/>
    </xf>
    <xf numFmtId="0" fontId="62" fillId="65" borderId="26" xfId="0" applyFont="1" applyFill="1" applyBorder="1" applyAlignment="1" applyProtection="1">
      <alignment vertical="center"/>
      <protection hidden="1"/>
    </xf>
    <xf numFmtId="0" fontId="62" fillId="65" borderId="27" xfId="0" applyFont="1" applyFill="1" applyBorder="1" applyAlignment="1" applyProtection="1">
      <alignment vertical="center"/>
      <protection hidden="1"/>
    </xf>
    <xf numFmtId="0" fontId="74" fillId="59" borderId="21" xfId="0" applyFont="1" applyFill="1" applyBorder="1" applyAlignment="1" applyProtection="1">
      <alignment horizontal="right" wrapText="1"/>
      <protection hidden="1"/>
    </xf>
    <xf numFmtId="0" fontId="73" fillId="59" borderId="21" xfId="0" applyFont="1" applyFill="1" applyBorder="1" applyProtection="1">
      <protection hidden="1"/>
    </xf>
    <xf numFmtId="9" fontId="73" fillId="24" borderId="21" xfId="49" applyFont="1" applyFill="1" applyBorder="1" applyProtection="1">
      <protection locked="0"/>
    </xf>
    <xf numFmtId="0" fontId="73" fillId="24" borderId="21" xfId="0" applyFont="1" applyFill="1" applyBorder="1" applyProtection="1">
      <protection locked="0"/>
    </xf>
    <xf numFmtId="9" fontId="73" fillId="24" borderId="21" xfId="0" applyNumberFormat="1" applyFont="1" applyFill="1" applyBorder="1" applyProtection="1">
      <protection locked="0"/>
    </xf>
    <xf numFmtId="0" fontId="77" fillId="24" borderId="0" xfId="0" applyFont="1" applyFill="1" applyAlignment="1" applyProtection="1">
      <alignment horizontal="left" vertical="center"/>
      <protection hidden="1"/>
    </xf>
    <xf numFmtId="0" fontId="74" fillId="59" borderId="21" xfId="0" applyFont="1" applyFill="1" applyBorder="1" applyAlignment="1" applyProtection="1">
      <alignment vertical="center"/>
      <protection hidden="1"/>
    </xf>
    <xf numFmtId="0" fontId="73" fillId="59" borderId="21" xfId="0" applyFont="1" applyFill="1" applyBorder="1" applyAlignment="1" applyProtection="1">
      <alignment vertical="center" wrapText="1"/>
      <protection hidden="1"/>
    </xf>
    <xf numFmtId="165" fontId="73" fillId="24" borderId="21" xfId="28" applyNumberFormat="1" applyFont="1" applyFill="1" applyBorder="1" applyAlignment="1" applyProtection="1">
      <alignment vertical="center" wrapText="1"/>
      <protection locked="0"/>
    </xf>
    <xf numFmtId="165" fontId="73" fillId="59" borderId="21" xfId="28" applyNumberFormat="1" applyFont="1" applyFill="1" applyBorder="1" applyAlignment="1" applyProtection="1">
      <alignment vertical="center" wrapText="1"/>
      <protection hidden="1"/>
    </xf>
    <xf numFmtId="165" fontId="81" fillId="24" borderId="21" xfId="28" applyNumberFormat="1" applyFont="1" applyFill="1" applyBorder="1" applyAlignment="1" applyProtection="1">
      <alignment vertical="center" wrapText="1"/>
      <protection locked="0"/>
    </xf>
    <xf numFmtId="166" fontId="73" fillId="24" borderId="21" xfId="33" applyNumberFormat="1" applyFont="1" applyFill="1" applyBorder="1" applyAlignment="1" applyProtection="1">
      <alignment vertical="center" wrapText="1"/>
      <protection locked="0"/>
    </xf>
    <xf numFmtId="166" fontId="73" fillId="24" borderId="21" xfId="33" applyNumberFormat="1" applyFont="1" applyFill="1" applyBorder="1" applyProtection="1">
      <protection locked="0"/>
    </xf>
    <xf numFmtId="0" fontId="73" fillId="24" borderId="21" xfId="28" applyNumberFormat="1" applyFont="1" applyFill="1" applyBorder="1" applyProtection="1">
      <protection locked="0"/>
    </xf>
    <xf numFmtId="0" fontId="68" fillId="24" borderId="0" xfId="0" applyFont="1" applyFill="1" applyAlignment="1" applyProtection="1">
      <alignment horizontal="right"/>
      <protection hidden="1"/>
    </xf>
    <xf numFmtId="0" fontId="82" fillId="24" borderId="0" xfId="0" applyFont="1" applyFill="1" applyProtection="1">
      <protection hidden="1"/>
    </xf>
    <xf numFmtId="165" fontId="83" fillId="59" borderId="21" xfId="28" applyNumberFormat="1" applyFont="1" applyFill="1" applyBorder="1" applyAlignment="1" applyProtection="1">
      <alignment vertical="center" wrapText="1"/>
      <protection hidden="1"/>
    </xf>
    <xf numFmtId="166" fontId="83" fillId="59" borderId="21" xfId="33" applyNumberFormat="1" applyFont="1" applyFill="1" applyBorder="1" applyAlignment="1" applyProtection="1">
      <alignment vertical="center" wrapText="1"/>
      <protection hidden="1"/>
    </xf>
    <xf numFmtId="166" fontId="83" fillId="59" borderId="25" xfId="33" applyNumberFormat="1" applyFont="1" applyFill="1" applyBorder="1" applyAlignment="1" applyProtection="1">
      <alignment horizontal="left"/>
      <protection hidden="1"/>
    </xf>
    <xf numFmtId="0" fontId="83" fillId="59" borderId="21" xfId="28" applyNumberFormat="1" applyFont="1" applyFill="1" applyBorder="1" applyProtection="1">
      <protection hidden="1"/>
    </xf>
    <xf numFmtId="0" fontId="74" fillId="66" borderId="21" xfId="0" applyFont="1" applyFill="1" applyBorder="1" applyAlignment="1" applyProtection="1">
      <alignment vertical="center"/>
      <protection locked="0" hidden="1"/>
    </xf>
    <xf numFmtId="0" fontId="74" fillId="66" borderId="25" xfId="0" applyFont="1" applyFill="1" applyBorder="1" applyProtection="1">
      <protection locked="0" hidden="1"/>
    </xf>
    <xf numFmtId="0" fontId="74" fillId="66" borderId="21" xfId="0" applyFont="1" applyFill="1" applyBorder="1" applyProtection="1">
      <protection locked="0" hidden="1"/>
    </xf>
    <xf numFmtId="0" fontId="73" fillId="66" borderId="21" xfId="0" applyFont="1" applyFill="1" applyBorder="1" applyAlignment="1" applyProtection="1">
      <alignment vertical="center" wrapText="1"/>
      <protection locked="0" hidden="1"/>
    </xf>
    <xf numFmtId="0" fontId="71" fillId="60" borderId="11" xfId="0" applyFont="1" applyFill="1" applyBorder="1" applyProtection="1">
      <protection hidden="1"/>
    </xf>
    <xf numFmtId="0" fontId="73" fillId="24" borderId="11" xfId="0" applyFont="1" applyFill="1" applyBorder="1" applyProtection="1">
      <protection hidden="1"/>
    </xf>
    <xf numFmtId="0" fontId="74" fillId="24" borderId="0" xfId="0" applyFont="1" applyFill="1" applyAlignment="1" applyProtection="1">
      <alignment horizontal="right"/>
      <protection hidden="1"/>
    </xf>
    <xf numFmtId="0" fontId="73" fillId="24" borderId="0" xfId="0" applyFont="1" applyFill="1" applyAlignment="1" applyProtection="1">
      <alignment horizontal="right"/>
      <protection hidden="1"/>
    </xf>
    <xf numFmtId="165" fontId="73" fillId="24" borderId="0" xfId="28" applyNumberFormat="1" applyFont="1" applyFill="1" applyAlignment="1" applyProtection="1">
      <alignment horizontal="right"/>
      <protection hidden="1"/>
    </xf>
    <xf numFmtId="166" fontId="73" fillId="24" borderId="0" xfId="33" applyNumberFormat="1" applyFont="1" applyFill="1" applyAlignment="1" applyProtection="1">
      <alignment horizontal="right"/>
      <protection hidden="1"/>
    </xf>
    <xf numFmtId="1" fontId="73" fillId="24" borderId="0" xfId="0" applyNumberFormat="1" applyFont="1" applyFill="1" applyAlignment="1" applyProtection="1">
      <alignment horizontal="right"/>
      <protection hidden="1"/>
    </xf>
    <xf numFmtId="43" fontId="73" fillId="24" borderId="0" xfId="0" applyNumberFormat="1" applyFont="1" applyFill="1" applyProtection="1">
      <protection hidden="1"/>
    </xf>
    <xf numFmtId="0" fontId="73" fillId="24" borderId="0" xfId="28" applyNumberFormat="1" applyFont="1" applyFill="1" applyAlignment="1" applyProtection="1">
      <alignment horizontal="right"/>
      <protection hidden="1"/>
    </xf>
    <xf numFmtId="6" fontId="73" fillId="24" borderId="0" xfId="0" applyNumberFormat="1" applyFont="1" applyFill="1" applyProtection="1">
      <protection hidden="1"/>
    </xf>
    <xf numFmtId="165" fontId="68" fillId="24" borderId="0" xfId="28" applyNumberFormat="1" applyFont="1" applyFill="1" applyProtection="1">
      <protection hidden="1"/>
    </xf>
    <xf numFmtId="166" fontId="68" fillId="24" borderId="0" xfId="33" applyNumberFormat="1" applyFont="1" applyFill="1" applyAlignment="1" applyProtection="1">
      <alignment horizontal="left"/>
      <protection hidden="1"/>
    </xf>
    <xf numFmtId="166" fontId="68" fillId="24" borderId="0" xfId="33" applyNumberFormat="1" applyFont="1" applyFill="1" applyProtection="1">
      <protection hidden="1"/>
    </xf>
    <xf numFmtId="6" fontId="68" fillId="24" borderId="0" xfId="0" applyNumberFormat="1" applyFont="1" applyFill="1" applyProtection="1">
      <protection hidden="1"/>
    </xf>
    <xf numFmtId="165" fontId="73" fillId="24" borderId="0" xfId="28" applyNumberFormat="1" applyFont="1" applyFill="1" applyProtection="1">
      <protection hidden="1"/>
    </xf>
    <xf numFmtId="166" fontId="73" fillId="24" borderId="0" xfId="33" applyNumberFormat="1" applyFont="1" applyFill="1" applyAlignment="1" applyProtection="1">
      <alignment horizontal="left"/>
      <protection hidden="1"/>
    </xf>
    <xf numFmtId="166" fontId="73" fillId="24" borderId="0" xfId="33" applyNumberFormat="1" applyFont="1" applyFill="1" applyProtection="1">
      <protection hidden="1"/>
    </xf>
    <xf numFmtId="0" fontId="74" fillId="65" borderId="21" xfId="0" applyFont="1" applyFill="1" applyBorder="1" applyProtection="1">
      <protection hidden="1"/>
    </xf>
    <xf numFmtId="0" fontId="84" fillId="24" borderId="22" xfId="0" applyFont="1" applyFill="1" applyBorder="1" applyAlignment="1" applyProtection="1">
      <alignment horizontal="left"/>
      <protection hidden="1"/>
    </xf>
    <xf numFmtId="0" fontId="84" fillId="24" borderId="22" xfId="0" applyFont="1" applyFill="1" applyBorder="1" applyAlignment="1" applyProtection="1">
      <alignment horizontal="right" wrapText="1"/>
      <protection hidden="1"/>
    </xf>
    <xf numFmtId="0" fontId="84" fillId="24" borderId="0" xfId="0" applyFont="1" applyFill="1" applyAlignment="1" applyProtection="1">
      <alignment horizontal="center"/>
      <protection hidden="1"/>
    </xf>
    <xf numFmtId="0" fontId="84" fillId="24" borderId="0" xfId="0" applyFont="1" applyFill="1" applyAlignment="1" applyProtection="1">
      <alignment horizontal="right" wrapText="1"/>
      <protection hidden="1"/>
    </xf>
    <xf numFmtId="0" fontId="85" fillId="24" borderId="0" xfId="0" applyFont="1" applyFill="1" applyAlignment="1" applyProtection="1">
      <alignment horizontal="left"/>
      <protection hidden="1"/>
    </xf>
    <xf numFmtId="165" fontId="85" fillId="24" borderId="0" xfId="28" applyNumberFormat="1" applyFont="1" applyFill="1" applyBorder="1" applyAlignment="1" applyProtection="1">
      <protection hidden="1"/>
    </xf>
    <xf numFmtId="0" fontId="85" fillId="24" borderId="0" xfId="0" applyFont="1" applyFill="1" applyProtection="1">
      <protection hidden="1"/>
    </xf>
    <xf numFmtId="0" fontId="86" fillId="56" borderId="29" xfId="0" applyFont="1" applyFill="1" applyBorder="1" applyProtection="1">
      <protection hidden="1"/>
    </xf>
    <xf numFmtId="165" fontId="85" fillId="24" borderId="0" xfId="28" applyNumberFormat="1" applyFont="1" applyFill="1" applyBorder="1" applyAlignment="1" applyProtection="1">
      <alignment horizontal="right" vertical="center"/>
      <protection hidden="1"/>
    </xf>
    <xf numFmtId="9" fontId="85" fillId="24" borderId="0" xfId="49" applyFont="1" applyFill="1" applyBorder="1" applyAlignment="1" applyProtection="1">
      <alignment horizontal="right" vertical="center"/>
      <protection hidden="1"/>
    </xf>
    <xf numFmtId="0" fontId="68" fillId="24" borderId="0" xfId="0" applyFont="1" applyFill="1" applyAlignment="1" applyProtection="1">
      <alignment wrapText="1"/>
      <protection hidden="1"/>
    </xf>
    <xf numFmtId="166" fontId="85" fillId="24" borderId="0" xfId="33" applyNumberFormat="1" applyFont="1" applyFill="1" applyProtection="1">
      <protection hidden="1"/>
    </xf>
    <xf numFmtId="0" fontId="87" fillId="24" borderId="22" xfId="0" applyFont="1" applyFill="1" applyBorder="1" applyProtection="1">
      <protection hidden="1"/>
    </xf>
    <xf numFmtId="0" fontId="85" fillId="24" borderId="22" xfId="0" applyFont="1" applyFill="1" applyBorder="1" applyProtection="1">
      <protection hidden="1"/>
    </xf>
    <xf numFmtId="1" fontId="87" fillId="24" borderId="22" xfId="0" applyNumberFormat="1" applyFont="1" applyFill="1" applyBorder="1" applyProtection="1">
      <protection hidden="1"/>
    </xf>
    <xf numFmtId="9" fontId="87" fillId="24" borderId="22" xfId="49" applyFont="1" applyFill="1" applyBorder="1" applyProtection="1">
      <protection hidden="1"/>
    </xf>
    <xf numFmtId="166" fontId="87" fillId="24" borderId="22" xfId="33" applyNumberFormat="1" applyFont="1" applyFill="1" applyBorder="1" applyProtection="1">
      <protection hidden="1"/>
    </xf>
    <xf numFmtId="0" fontId="79" fillId="24" borderId="0" xfId="0" applyFont="1" applyFill="1" applyProtection="1">
      <protection hidden="1"/>
    </xf>
    <xf numFmtId="0" fontId="88" fillId="24" borderId="0" xfId="0" applyFont="1" applyFill="1" applyProtection="1">
      <protection hidden="1"/>
    </xf>
    <xf numFmtId="0" fontId="89" fillId="24" borderId="11" xfId="0" applyFont="1" applyFill="1" applyBorder="1" applyAlignment="1" applyProtection="1">
      <alignment horizontal="left"/>
      <protection hidden="1"/>
    </xf>
    <xf numFmtId="0" fontId="89" fillId="24" borderId="11" xfId="0" applyFont="1" applyFill="1" applyBorder="1" applyAlignment="1" applyProtection="1">
      <alignment horizontal="right"/>
      <protection hidden="1"/>
    </xf>
    <xf numFmtId="0" fontId="89" fillId="24" borderId="11" xfId="0" applyFont="1" applyFill="1" applyBorder="1" applyAlignment="1" applyProtection="1">
      <alignment horizontal="right" wrapText="1"/>
      <protection hidden="1"/>
    </xf>
    <xf numFmtId="0" fontId="74" fillId="24" borderId="11" xfId="0" applyFont="1" applyFill="1" applyBorder="1" applyProtection="1">
      <protection hidden="1"/>
    </xf>
    <xf numFmtId="0" fontId="74" fillId="24" borderId="43" xfId="0" applyFont="1" applyFill="1" applyBorder="1" applyProtection="1">
      <protection hidden="1"/>
    </xf>
    <xf numFmtId="0" fontId="74" fillId="24" borderId="43" xfId="0" applyFont="1" applyFill="1" applyBorder="1" applyAlignment="1" applyProtection="1">
      <alignment horizontal="right" vertical="center"/>
      <protection hidden="1"/>
    </xf>
    <xf numFmtId="165" fontId="73" fillId="24" borderId="0" xfId="49" applyNumberFormat="1" applyFont="1" applyFill="1" applyProtection="1">
      <protection hidden="1"/>
    </xf>
    <xf numFmtId="0" fontId="74" fillId="24" borderId="43" xfId="0" applyFont="1" applyFill="1" applyBorder="1" applyAlignment="1" applyProtection="1">
      <alignment horizontal="right" wrapText="1"/>
      <protection hidden="1"/>
    </xf>
    <xf numFmtId="0" fontId="73" fillId="24" borderId="0" xfId="0" applyFont="1" applyFill="1" applyAlignment="1" applyProtection="1">
      <alignment horizontal="left" wrapText="1"/>
      <protection hidden="1"/>
    </xf>
    <xf numFmtId="0" fontId="73" fillId="24" borderId="21" xfId="0" applyFont="1" applyFill="1" applyBorder="1" applyProtection="1">
      <protection hidden="1"/>
    </xf>
    <xf numFmtId="0" fontId="73" fillId="64" borderId="21" xfId="0" applyFont="1" applyFill="1" applyBorder="1" applyProtection="1">
      <protection hidden="1"/>
    </xf>
    <xf numFmtId="0" fontId="73" fillId="66" borderId="21" xfId="0" applyFont="1" applyFill="1" applyBorder="1" applyProtection="1">
      <protection hidden="1"/>
    </xf>
    <xf numFmtId="0" fontId="73" fillId="61" borderId="21" xfId="0" applyFont="1" applyFill="1" applyBorder="1" applyProtection="1">
      <protection hidden="1"/>
    </xf>
    <xf numFmtId="0" fontId="73" fillId="24" borderId="0" xfId="0" applyFont="1" applyFill="1" applyAlignment="1" applyProtection="1">
      <alignment horizontal="left" indent="1"/>
      <protection hidden="1"/>
    </xf>
    <xf numFmtId="0" fontId="73" fillId="63" borderId="21" xfId="0" applyFont="1" applyFill="1" applyBorder="1" applyProtection="1">
      <protection hidden="1"/>
    </xf>
    <xf numFmtId="0" fontId="73" fillId="62" borderId="21" xfId="0" applyFont="1" applyFill="1" applyBorder="1" applyProtection="1">
      <protection hidden="1"/>
    </xf>
    <xf numFmtId="0" fontId="73" fillId="63" borderId="21" xfId="0" applyFont="1" applyFill="1" applyBorder="1" applyAlignment="1" applyProtection="1">
      <alignment vertical="center"/>
      <protection hidden="1"/>
    </xf>
    <xf numFmtId="170" fontId="73" fillId="24" borderId="21" xfId="33" applyNumberFormat="1" applyFont="1" applyFill="1" applyBorder="1" applyAlignment="1" applyProtection="1">
      <alignment horizontal="center" vertical="center"/>
      <protection locked="0"/>
    </xf>
    <xf numFmtId="0" fontId="66" fillId="24" borderId="25" xfId="204" applyFont="1" applyFill="1" applyBorder="1" applyAlignment="1">
      <alignment horizontal="center"/>
    </xf>
    <xf numFmtId="0" fontId="66" fillId="24" borderId="26" xfId="204" applyFont="1" applyFill="1" applyBorder="1" applyAlignment="1">
      <alignment horizontal="center"/>
    </xf>
    <xf numFmtId="0" fontId="66" fillId="24" borderId="27" xfId="204" applyFont="1" applyFill="1" applyBorder="1" applyAlignment="1">
      <alignment horizontal="center"/>
    </xf>
    <xf numFmtId="0" fontId="1" fillId="24" borderId="25" xfId="204" applyFont="1" applyFill="1" applyBorder="1" applyAlignment="1">
      <alignment horizontal="center"/>
    </xf>
    <xf numFmtId="0" fontId="1" fillId="24" borderId="27" xfId="204" applyFont="1" applyFill="1" applyBorder="1" applyAlignment="1">
      <alignment horizontal="center"/>
    </xf>
    <xf numFmtId="0" fontId="1" fillId="24" borderId="26" xfId="204" applyFont="1" applyFill="1" applyBorder="1" applyAlignment="1">
      <alignment horizontal="center"/>
    </xf>
    <xf numFmtId="0" fontId="76" fillId="65" borderId="25" xfId="0" applyFont="1" applyFill="1" applyBorder="1" applyAlignment="1" applyProtection="1">
      <alignment horizontal="center" vertical="center" wrapText="1"/>
      <protection hidden="1"/>
    </xf>
    <xf numFmtId="0" fontId="76" fillId="65" borderId="26" xfId="0" applyFont="1" applyFill="1" applyBorder="1" applyAlignment="1" applyProtection="1">
      <alignment horizontal="center" vertical="center" wrapText="1"/>
      <protection hidden="1"/>
    </xf>
    <xf numFmtId="0" fontId="76" fillId="65" borderId="27" xfId="0" applyFont="1" applyFill="1" applyBorder="1" applyAlignment="1" applyProtection="1">
      <alignment horizontal="center" vertical="center" wrapText="1"/>
      <protection hidden="1"/>
    </xf>
    <xf numFmtId="0" fontId="72" fillId="65" borderId="25" xfId="0" applyFont="1" applyFill="1" applyBorder="1" applyAlignment="1" applyProtection="1">
      <alignment horizontal="center" vertical="center" wrapText="1"/>
      <protection hidden="1"/>
    </xf>
    <xf numFmtId="0" fontId="72" fillId="65" borderId="26" xfId="0" applyFont="1" applyFill="1" applyBorder="1" applyAlignment="1" applyProtection="1">
      <alignment horizontal="center" vertical="center" wrapText="1"/>
      <protection hidden="1"/>
    </xf>
    <xf numFmtId="0" fontId="72" fillId="65" borderId="27" xfId="0" applyFont="1" applyFill="1" applyBorder="1" applyAlignment="1" applyProtection="1">
      <alignment horizontal="center" vertical="center" wrapText="1"/>
      <protection hidden="1"/>
    </xf>
    <xf numFmtId="0" fontId="73" fillId="24" borderId="0" xfId="0" applyFont="1" applyFill="1" applyAlignment="1" applyProtection="1">
      <alignment horizontal="left" vertical="center" wrapText="1"/>
      <protection hidden="1"/>
    </xf>
    <xf numFmtId="0" fontId="72" fillId="24" borderId="0" xfId="0" applyFont="1" applyFill="1" applyAlignment="1" applyProtection="1">
      <alignment horizontal="left" vertical="center" wrapText="1"/>
      <protection hidden="1"/>
    </xf>
    <xf numFmtId="0" fontId="73" fillId="24" borderId="0" xfId="0" applyFont="1" applyFill="1" applyAlignment="1" applyProtection="1">
      <alignment horizontal="left" vertical="center"/>
      <protection hidden="1"/>
    </xf>
    <xf numFmtId="0" fontId="62" fillId="65" borderId="25" xfId="0" applyFont="1" applyFill="1" applyBorder="1" applyAlignment="1" applyProtection="1">
      <alignment horizontal="center" vertical="center"/>
      <protection hidden="1"/>
    </xf>
    <xf numFmtId="0" fontId="62" fillId="65" borderId="26" xfId="0" applyFont="1" applyFill="1" applyBorder="1" applyAlignment="1" applyProtection="1">
      <alignment horizontal="center" vertical="center"/>
      <protection hidden="1"/>
    </xf>
    <xf numFmtId="0" fontId="62" fillId="65" borderId="27" xfId="0" applyFont="1" applyFill="1" applyBorder="1" applyAlignment="1" applyProtection="1">
      <alignment horizontal="center" vertical="center"/>
      <protection hidden="1"/>
    </xf>
    <xf numFmtId="0" fontId="76" fillId="65" borderId="25" xfId="0" applyFont="1" applyFill="1" applyBorder="1" applyAlignment="1" applyProtection="1">
      <alignment horizontal="left" vertical="center" wrapText="1"/>
      <protection hidden="1"/>
    </xf>
    <xf numFmtId="0" fontId="76" fillId="65" borderId="26" xfId="0" applyFont="1" applyFill="1" applyBorder="1" applyAlignment="1" applyProtection="1">
      <alignment horizontal="left" vertical="center" wrapText="1"/>
      <protection hidden="1"/>
    </xf>
    <xf numFmtId="0" fontId="76" fillId="65" borderId="27" xfId="0" applyFont="1" applyFill="1" applyBorder="1" applyAlignment="1" applyProtection="1">
      <alignment horizontal="left" vertical="center" wrapText="1"/>
      <protection hidden="1"/>
    </xf>
    <xf numFmtId="0" fontId="74" fillId="59" borderId="25" xfId="0" applyFont="1" applyFill="1" applyBorder="1" applyAlignment="1" applyProtection="1">
      <alignment horizontal="center" vertical="center"/>
      <protection hidden="1"/>
    </xf>
    <xf numFmtId="0" fontId="74" fillId="59" borderId="26" xfId="0" applyFont="1" applyFill="1" applyBorder="1" applyAlignment="1" applyProtection="1">
      <alignment horizontal="center" vertical="center"/>
      <protection hidden="1"/>
    </xf>
    <xf numFmtId="0" fontId="74" fillId="59" borderId="27" xfId="0" applyFont="1" applyFill="1" applyBorder="1" applyAlignment="1" applyProtection="1">
      <alignment horizontal="center" vertical="center"/>
      <protection hidden="1"/>
    </xf>
    <xf numFmtId="0" fontId="72" fillId="65" borderId="25" xfId="0" applyFont="1" applyFill="1" applyBorder="1" applyAlignment="1" applyProtection="1">
      <alignment horizontal="left" vertical="center"/>
      <protection hidden="1"/>
    </xf>
    <xf numFmtId="0" fontId="72" fillId="65" borderId="26" xfId="0" applyFont="1" applyFill="1" applyBorder="1" applyAlignment="1" applyProtection="1">
      <alignment horizontal="left" vertical="center"/>
      <protection hidden="1"/>
    </xf>
    <xf numFmtId="0" fontId="72" fillId="65" borderId="27" xfId="0" applyFont="1" applyFill="1" applyBorder="1" applyAlignment="1" applyProtection="1">
      <alignment horizontal="left" vertical="center"/>
      <protection hidden="1"/>
    </xf>
    <xf numFmtId="0" fontId="74" fillId="65" borderId="25" xfId="0" applyFont="1" applyFill="1" applyBorder="1" applyAlignment="1" applyProtection="1">
      <alignment horizontal="left"/>
      <protection hidden="1"/>
    </xf>
    <xf numFmtId="0" fontId="74" fillId="65" borderId="26" xfId="0" applyFont="1" applyFill="1" applyBorder="1" applyAlignment="1" applyProtection="1">
      <alignment horizontal="left"/>
      <protection hidden="1"/>
    </xf>
    <xf numFmtId="0" fontId="74" fillId="65" borderId="27" xfId="0" applyFont="1" applyFill="1" applyBorder="1" applyAlignment="1" applyProtection="1">
      <alignment horizontal="left"/>
      <protection hidden="1"/>
    </xf>
    <xf numFmtId="0" fontId="74" fillId="24" borderId="0" xfId="0" applyFont="1" applyFill="1" applyAlignment="1" applyProtection="1">
      <alignment horizontal="left" vertical="center"/>
      <protection hidden="1"/>
    </xf>
    <xf numFmtId="0" fontId="74" fillId="24" borderId="11" xfId="0" applyFont="1" applyFill="1" applyBorder="1" applyAlignment="1" applyProtection="1">
      <alignment horizontal="left" vertical="center"/>
      <protection hidden="1"/>
    </xf>
    <xf numFmtId="0" fontId="74" fillId="65" borderId="25" xfId="0" applyFont="1" applyFill="1" applyBorder="1" applyAlignment="1" applyProtection="1">
      <alignment horizontal="left" vertical="center"/>
      <protection hidden="1"/>
    </xf>
    <xf numFmtId="0" fontId="74" fillId="65" borderId="26" xfId="0" applyFont="1" applyFill="1" applyBorder="1" applyAlignment="1" applyProtection="1">
      <alignment horizontal="left" vertical="center"/>
      <protection hidden="1"/>
    </xf>
    <xf numFmtId="0" fontId="74" fillId="65" borderId="27" xfId="0" applyFont="1" applyFill="1" applyBorder="1" applyAlignment="1" applyProtection="1">
      <alignment horizontal="left" vertical="center"/>
      <protection hidden="1"/>
    </xf>
    <xf numFmtId="0" fontId="74" fillId="59" borderId="24" xfId="0" applyFont="1" applyFill="1" applyBorder="1" applyAlignment="1" applyProtection="1">
      <alignment horizontal="left" vertical="center"/>
      <protection hidden="1"/>
    </xf>
    <xf numFmtId="0" fontId="74" fillId="59" borderId="10" xfId="0" applyFont="1" applyFill="1" applyBorder="1" applyAlignment="1" applyProtection="1">
      <alignment horizontal="left" vertical="center"/>
      <protection hidden="1"/>
    </xf>
    <xf numFmtId="0" fontId="74" fillId="59" borderId="25" xfId="0" applyFont="1" applyFill="1" applyBorder="1" applyAlignment="1" applyProtection="1">
      <alignment horizontal="center"/>
      <protection hidden="1"/>
    </xf>
    <xf numFmtId="0" fontId="74" fillId="59" borderId="27" xfId="0" applyFont="1" applyFill="1" applyBorder="1" applyAlignment="1" applyProtection="1">
      <alignment horizontal="center"/>
      <protection hidden="1"/>
    </xf>
    <xf numFmtId="0" fontId="78" fillId="24" borderId="11" xfId="0" applyFont="1" applyFill="1" applyBorder="1" applyAlignment="1" applyProtection="1">
      <alignment horizontal="center" vertical="center"/>
      <protection hidden="1"/>
    </xf>
    <xf numFmtId="0" fontId="74" fillId="65" borderId="25" xfId="0" applyFont="1" applyFill="1" applyBorder="1" applyAlignment="1" applyProtection="1">
      <alignment horizontal="center" vertical="center"/>
      <protection hidden="1"/>
    </xf>
    <xf numFmtId="0" fontId="74" fillId="65" borderId="26" xfId="0" applyFont="1" applyFill="1" applyBorder="1" applyAlignment="1" applyProtection="1">
      <alignment horizontal="center" vertical="center"/>
      <protection hidden="1"/>
    </xf>
    <xf numFmtId="0" fontId="74" fillId="65" borderId="27" xfId="0" applyFont="1" applyFill="1" applyBorder="1" applyAlignment="1" applyProtection="1">
      <alignment horizontal="center" vertical="center"/>
      <protection hidden="1"/>
    </xf>
    <xf numFmtId="0" fontId="80" fillId="65" borderId="25" xfId="0" applyFont="1" applyFill="1" applyBorder="1" applyAlignment="1" applyProtection="1">
      <alignment horizontal="left" vertical="center" wrapText="1"/>
      <protection hidden="1"/>
    </xf>
    <xf numFmtId="0" fontId="80" fillId="65" borderId="26" xfId="0" applyFont="1" applyFill="1" applyBorder="1" applyAlignment="1" applyProtection="1">
      <alignment horizontal="left" vertical="center" wrapText="1"/>
      <protection hidden="1"/>
    </xf>
    <xf numFmtId="0" fontId="80" fillId="65" borderId="27" xfId="0" applyFont="1" applyFill="1" applyBorder="1" applyAlignment="1" applyProtection="1">
      <alignment horizontal="left" vertical="center" wrapText="1"/>
      <protection hidden="1"/>
    </xf>
    <xf numFmtId="0" fontId="73" fillId="59" borderId="25" xfId="0" applyFont="1" applyFill="1" applyBorder="1" applyAlignment="1" applyProtection="1">
      <alignment horizontal="center"/>
      <protection hidden="1"/>
    </xf>
    <xf numFmtId="0" fontId="73" fillId="59" borderId="27" xfId="0" applyFont="1" applyFill="1" applyBorder="1" applyAlignment="1" applyProtection="1">
      <alignment horizontal="center"/>
      <protection hidden="1"/>
    </xf>
    <xf numFmtId="0" fontId="73" fillId="59" borderId="26" xfId="0" applyFont="1" applyFill="1" applyBorder="1" applyAlignment="1" applyProtection="1">
      <alignment horizontal="center"/>
      <protection hidden="1"/>
    </xf>
    <xf numFmtId="0" fontId="74" fillId="65" borderId="25" xfId="0" applyFont="1" applyFill="1" applyBorder="1" applyAlignment="1" applyProtection="1">
      <alignment horizontal="center" vertical="center" wrapText="1"/>
      <protection hidden="1"/>
    </xf>
    <xf numFmtId="0" fontId="74" fillId="65" borderId="26" xfId="0" applyFont="1" applyFill="1" applyBorder="1" applyAlignment="1" applyProtection="1">
      <alignment horizontal="center" vertical="center" wrapText="1"/>
      <protection hidden="1"/>
    </xf>
    <xf numFmtId="0" fontId="74" fillId="65" borderId="27" xfId="0" applyFont="1" applyFill="1" applyBorder="1" applyAlignment="1" applyProtection="1">
      <alignment horizontal="center" vertical="center" wrapText="1"/>
      <protection hidden="1"/>
    </xf>
    <xf numFmtId="0" fontId="74" fillId="59" borderId="24" xfId="0" applyFont="1" applyFill="1" applyBorder="1" applyAlignment="1" applyProtection="1">
      <alignment horizontal="right" vertical="center" wrapText="1"/>
      <protection hidden="1"/>
    </xf>
    <xf numFmtId="0" fontId="74" fillId="59" borderId="10" xfId="0" applyFont="1" applyFill="1" applyBorder="1" applyAlignment="1" applyProtection="1">
      <alignment horizontal="right" vertical="center" wrapText="1"/>
      <protection hidden="1"/>
    </xf>
    <xf numFmtId="0" fontId="74" fillId="59" borderId="24" xfId="0" applyFont="1" applyFill="1" applyBorder="1" applyAlignment="1" applyProtection="1">
      <alignment horizontal="right" wrapText="1"/>
      <protection hidden="1"/>
    </xf>
    <xf numFmtId="0" fontId="74" fillId="59" borderId="10" xfId="0" applyFont="1" applyFill="1" applyBorder="1" applyAlignment="1" applyProtection="1">
      <alignment horizontal="right" wrapText="1"/>
      <protection hidden="1"/>
    </xf>
    <xf numFmtId="0" fontId="74" fillId="59" borderId="24" xfId="0" applyFont="1" applyFill="1" applyBorder="1" applyAlignment="1" applyProtection="1">
      <alignment horizontal="center" wrapText="1"/>
      <protection hidden="1"/>
    </xf>
    <xf numFmtId="0" fontId="74" fillId="59" borderId="10" xfId="0" applyFont="1" applyFill="1" applyBorder="1" applyAlignment="1" applyProtection="1">
      <alignment horizontal="center" wrapText="1"/>
      <protection hidden="1"/>
    </xf>
    <xf numFmtId="0" fontId="73" fillId="24" borderId="23" xfId="0" applyFont="1" applyFill="1" applyBorder="1" applyAlignment="1" applyProtection="1">
      <alignment horizontal="left" vertical="top" wrapText="1"/>
      <protection hidden="1"/>
    </xf>
    <xf numFmtId="0" fontId="73" fillId="24" borderId="0" xfId="0" applyFont="1" applyFill="1" applyAlignment="1" applyProtection="1">
      <alignment horizontal="left" vertical="top" wrapText="1"/>
      <protection hidden="1"/>
    </xf>
    <xf numFmtId="0" fontId="62" fillId="59" borderId="37" xfId="0" applyFont="1" applyFill="1" applyBorder="1" applyAlignment="1" applyProtection="1">
      <alignment horizontal="center" wrapText="1"/>
      <protection hidden="1"/>
    </xf>
    <xf numFmtId="0" fontId="62" fillId="59" borderId="38" xfId="0" applyFont="1" applyFill="1" applyBorder="1" applyAlignment="1" applyProtection="1">
      <alignment horizontal="center" wrapText="1"/>
      <protection hidden="1"/>
    </xf>
    <xf numFmtId="0" fontId="62" fillId="59" borderId="37" xfId="0" applyFont="1" applyFill="1" applyBorder="1" applyAlignment="1" applyProtection="1">
      <alignment horizontal="right" wrapText="1"/>
      <protection hidden="1"/>
    </xf>
    <xf numFmtId="0" fontId="62" fillId="59" borderId="38" xfId="0" applyFont="1" applyFill="1" applyBorder="1" applyAlignment="1" applyProtection="1">
      <alignment horizontal="right" wrapText="1"/>
      <protection hidden="1"/>
    </xf>
    <xf numFmtId="0" fontId="85" fillId="24" borderId="0" xfId="0" applyFont="1" applyFill="1" applyAlignment="1" applyProtection="1">
      <alignment horizontal="left"/>
      <protection hidden="1"/>
    </xf>
    <xf numFmtId="0" fontId="89" fillId="24" borderId="0" xfId="0" applyFont="1" applyFill="1" applyAlignment="1" applyProtection="1">
      <alignment horizontal="center" wrapText="1"/>
      <protection hidden="1"/>
    </xf>
    <xf numFmtId="0" fontId="89" fillId="24" borderId="0" xfId="0" applyFont="1" applyFill="1" applyAlignment="1" applyProtection="1">
      <alignment horizontal="right" wrapText="1"/>
      <protection hidden="1"/>
    </xf>
    <xf numFmtId="0" fontId="89" fillId="24" borderId="11" xfId="0" applyFont="1" applyFill="1" applyBorder="1" applyAlignment="1" applyProtection="1">
      <alignment horizontal="right" wrapText="1"/>
      <protection hidden="1"/>
    </xf>
    <xf numFmtId="0" fontId="89" fillId="24" borderId="0" xfId="0" applyFont="1" applyFill="1" applyAlignment="1" applyProtection="1">
      <alignment horizontal="center"/>
      <protection hidden="1"/>
    </xf>
    <xf numFmtId="0" fontId="89" fillId="24" borderId="11" xfId="0" applyFont="1" applyFill="1" applyBorder="1" applyAlignment="1" applyProtection="1">
      <alignment horizontal="center"/>
      <protection hidden="1"/>
    </xf>
    <xf numFmtId="0" fontId="74" fillId="24" borderId="0" xfId="0" applyFont="1" applyFill="1" applyAlignment="1" applyProtection="1">
      <alignment horizontal="right" wrapText="1"/>
      <protection hidden="1"/>
    </xf>
    <xf numFmtId="0" fontId="74" fillId="24" borderId="11" xfId="0" applyFont="1" applyFill="1" applyBorder="1" applyAlignment="1" applyProtection="1">
      <alignment horizontal="right" wrapText="1"/>
      <protection hidden="1"/>
    </xf>
    <xf numFmtId="0" fontId="74" fillId="24" borderId="0" xfId="0" applyFont="1" applyFill="1" applyAlignment="1" applyProtection="1">
      <alignment horizontal="right" vertical="top" wrapText="1"/>
      <protection hidden="1"/>
    </xf>
    <xf numFmtId="0" fontId="74" fillId="24" borderId="11" xfId="0" applyFont="1" applyFill="1" applyBorder="1" applyAlignment="1" applyProtection="1">
      <alignment horizontal="right" vertical="top" wrapText="1"/>
      <protection hidden="1"/>
    </xf>
  </cellXfs>
  <cellStyles count="208">
    <cellStyle name="20% - Accent1" xfId="1" builtinId="30" customBuiltin="1"/>
    <cellStyle name="20% - Accent1 2" xfId="58" xr:uid="{00000000-0005-0000-0000-000001000000}"/>
    <cellStyle name="20% - Accent1 3" xfId="132" xr:uid="{00000000-0005-0000-0000-000002000000}"/>
    <cellStyle name="20% - Accent1 4" xfId="157" xr:uid="{00000000-0005-0000-0000-000003000000}"/>
    <cellStyle name="20% - Accent1 5" xfId="180" xr:uid="{00000000-0005-0000-0000-000004000000}"/>
    <cellStyle name="20% - Accent2" xfId="2" builtinId="34" customBuiltin="1"/>
    <cellStyle name="20% - Accent2 2" xfId="59" xr:uid="{00000000-0005-0000-0000-000006000000}"/>
    <cellStyle name="20% - Accent2 3" xfId="136" xr:uid="{00000000-0005-0000-0000-000007000000}"/>
    <cellStyle name="20% - Accent2 4" xfId="159" xr:uid="{00000000-0005-0000-0000-000008000000}"/>
    <cellStyle name="20% - Accent2 5" xfId="183" xr:uid="{00000000-0005-0000-0000-000009000000}"/>
    <cellStyle name="20% - Accent3" xfId="3" builtinId="38" customBuiltin="1"/>
    <cellStyle name="20% - Accent3 2" xfId="60" xr:uid="{00000000-0005-0000-0000-00000B000000}"/>
    <cellStyle name="20% - Accent3 3" xfId="140" xr:uid="{00000000-0005-0000-0000-00000C000000}"/>
    <cellStyle name="20% - Accent3 4" xfId="161" xr:uid="{00000000-0005-0000-0000-00000D000000}"/>
    <cellStyle name="20% - Accent3 5" xfId="186" xr:uid="{00000000-0005-0000-0000-00000E000000}"/>
    <cellStyle name="20% - Accent4" xfId="4" builtinId="42" customBuiltin="1"/>
    <cellStyle name="20% - Accent4 2" xfId="61" xr:uid="{00000000-0005-0000-0000-000010000000}"/>
    <cellStyle name="20% - Accent4 3" xfId="144" xr:uid="{00000000-0005-0000-0000-000011000000}"/>
    <cellStyle name="20% - Accent4 4" xfId="163" xr:uid="{00000000-0005-0000-0000-000012000000}"/>
    <cellStyle name="20% - Accent4 5" xfId="189" xr:uid="{00000000-0005-0000-0000-000013000000}"/>
    <cellStyle name="20% - Accent5" xfId="5" builtinId="46" customBuiltin="1"/>
    <cellStyle name="20% - Accent5 2" xfId="62" xr:uid="{00000000-0005-0000-0000-000015000000}"/>
    <cellStyle name="20% - Accent5 3" xfId="148" xr:uid="{00000000-0005-0000-0000-000016000000}"/>
    <cellStyle name="20% - Accent5 4" xfId="165" xr:uid="{00000000-0005-0000-0000-000017000000}"/>
    <cellStyle name="20% - Accent5 5" xfId="192" xr:uid="{00000000-0005-0000-0000-000018000000}"/>
    <cellStyle name="20% - Accent6" xfId="6" builtinId="50" customBuiltin="1"/>
    <cellStyle name="20% - Accent6 2" xfId="63" xr:uid="{00000000-0005-0000-0000-00001A000000}"/>
    <cellStyle name="20% - Accent6 3" xfId="152" xr:uid="{00000000-0005-0000-0000-00001B000000}"/>
    <cellStyle name="20% - Accent6 4" xfId="167" xr:uid="{00000000-0005-0000-0000-00001C000000}"/>
    <cellStyle name="20% - Accent6 5" xfId="195" xr:uid="{00000000-0005-0000-0000-00001D000000}"/>
    <cellStyle name="40% - Accent1" xfId="7" builtinId="31" customBuiltin="1"/>
    <cellStyle name="40% - Accent1 2" xfId="64" xr:uid="{00000000-0005-0000-0000-00001F000000}"/>
    <cellStyle name="40% - Accent1 3" xfId="133" xr:uid="{00000000-0005-0000-0000-000020000000}"/>
    <cellStyle name="40% - Accent1 4" xfId="158" xr:uid="{00000000-0005-0000-0000-000021000000}"/>
    <cellStyle name="40% - Accent1 5" xfId="181" xr:uid="{00000000-0005-0000-0000-000022000000}"/>
    <cellStyle name="40% - Accent2" xfId="8" builtinId="35" customBuiltin="1"/>
    <cellStyle name="40% - Accent2 2" xfId="65" xr:uid="{00000000-0005-0000-0000-000024000000}"/>
    <cellStyle name="40% - Accent2 3" xfId="137" xr:uid="{00000000-0005-0000-0000-000025000000}"/>
    <cellStyle name="40% - Accent2 4" xfId="160" xr:uid="{00000000-0005-0000-0000-000026000000}"/>
    <cellStyle name="40% - Accent2 5" xfId="184" xr:uid="{00000000-0005-0000-0000-000027000000}"/>
    <cellStyle name="40% - Accent3" xfId="9" builtinId="39" customBuiltin="1"/>
    <cellStyle name="40% - Accent3 2" xfId="66" xr:uid="{00000000-0005-0000-0000-000029000000}"/>
    <cellStyle name="40% - Accent3 3" xfId="141" xr:uid="{00000000-0005-0000-0000-00002A000000}"/>
    <cellStyle name="40% - Accent3 4" xfId="162" xr:uid="{00000000-0005-0000-0000-00002B000000}"/>
    <cellStyle name="40% - Accent3 5" xfId="187" xr:uid="{00000000-0005-0000-0000-00002C000000}"/>
    <cellStyle name="40% - Accent4" xfId="10" builtinId="43" customBuiltin="1"/>
    <cellStyle name="40% - Accent4 2" xfId="67" xr:uid="{00000000-0005-0000-0000-00002E000000}"/>
    <cellStyle name="40% - Accent4 3" xfId="145" xr:uid="{00000000-0005-0000-0000-00002F000000}"/>
    <cellStyle name="40% - Accent4 4" xfId="164" xr:uid="{00000000-0005-0000-0000-000030000000}"/>
    <cellStyle name="40% - Accent4 5" xfId="190" xr:uid="{00000000-0005-0000-0000-000031000000}"/>
    <cellStyle name="40% - Accent5" xfId="11" builtinId="47" customBuiltin="1"/>
    <cellStyle name="40% - Accent5 2" xfId="68" xr:uid="{00000000-0005-0000-0000-000033000000}"/>
    <cellStyle name="40% - Accent5 3" xfId="149" xr:uid="{00000000-0005-0000-0000-000034000000}"/>
    <cellStyle name="40% - Accent5 4" xfId="166" xr:uid="{00000000-0005-0000-0000-000035000000}"/>
    <cellStyle name="40% - Accent5 5" xfId="193" xr:uid="{00000000-0005-0000-0000-000036000000}"/>
    <cellStyle name="40% - Accent6" xfId="12" builtinId="51" customBuiltin="1"/>
    <cellStyle name="40% - Accent6 2" xfId="69" xr:uid="{00000000-0005-0000-0000-000038000000}"/>
    <cellStyle name="40% - Accent6 3" xfId="153" xr:uid="{00000000-0005-0000-0000-000039000000}"/>
    <cellStyle name="40% - Accent6 4" xfId="168" xr:uid="{00000000-0005-0000-0000-00003A000000}"/>
    <cellStyle name="40% - Accent6 5" xfId="196" xr:uid="{00000000-0005-0000-0000-00003B000000}"/>
    <cellStyle name="60% - Accent1" xfId="13" builtinId="32" customBuiltin="1"/>
    <cellStyle name="60% - Accent1 2" xfId="70" xr:uid="{00000000-0005-0000-0000-00003D000000}"/>
    <cellStyle name="60% - Accent1 3" xfId="134" xr:uid="{00000000-0005-0000-0000-00003E000000}"/>
    <cellStyle name="60% - Accent1 4" xfId="182" xr:uid="{00000000-0005-0000-0000-00003F000000}"/>
    <cellStyle name="60% - Accent2" xfId="14" builtinId="36" customBuiltin="1"/>
    <cellStyle name="60% - Accent2 2" xfId="71" xr:uid="{00000000-0005-0000-0000-000041000000}"/>
    <cellStyle name="60% - Accent2 3" xfId="138" xr:uid="{00000000-0005-0000-0000-000042000000}"/>
    <cellStyle name="60% - Accent2 4" xfId="185" xr:uid="{00000000-0005-0000-0000-000043000000}"/>
    <cellStyle name="60% - Accent3" xfId="15" builtinId="40" customBuiltin="1"/>
    <cellStyle name="60% - Accent3 2" xfId="72" xr:uid="{00000000-0005-0000-0000-000045000000}"/>
    <cellStyle name="60% - Accent3 3" xfId="142" xr:uid="{00000000-0005-0000-0000-000046000000}"/>
    <cellStyle name="60% - Accent3 4" xfId="188" xr:uid="{00000000-0005-0000-0000-000047000000}"/>
    <cellStyle name="60% - Accent4" xfId="16" builtinId="44" customBuiltin="1"/>
    <cellStyle name="60% - Accent4 2" xfId="73" xr:uid="{00000000-0005-0000-0000-000049000000}"/>
    <cellStyle name="60% - Accent4 3" xfId="146" xr:uid="{00000000-0005-0000-0000-00004A000000}"/>
    <cellStyle name="60% - Accent4 4" xfId="191" xr:uid="{00000000-0005-0000-0000-00004B000000}"/>
    <cellStyle name="60% - Accent5" xfId="17" builtinId="48" customBuiltin="1"/>
    <cellStyle name="60% - Accent5 2" xfId="74" xr:uid="{00000000-0005-0000-0000-00004D000000}"/>
    <cellStyle name="60% - Accent5 3" xfId="150" xr:uid="{00000000-0005-0000-0000-00004E000000}"/>
    <cellStyle name="60% - Accent5 4" xfId="194" xr:uid="{00000000-0005-0000-0000-00004F000000}"/>
    <cellStyle name="60% - Accent6" xfId="18" builtinId="52" customBuiltin="1"/>
    <cellStyle name="60% - Accent6 2" xfId="75" xr:uid="{00000000-0005-0000-0000-000051000000}"/>
    <cellStyle name="60% - Accent6 3" xfId="154" xr:uid="{00000000-0005-0000-0000-000052000000}"/>
    <cellStyle name="60% - Accent6 4" xfId="197" xr:uid="{00000000-0005-0000-0000-000053000000}"/>
    <cellStyle name="Accent1" xfId="19" builtinId="29" customBuiltin="1"/>
    <cellStyle name="Accent1 2" xfId="76" xr:uid="{00000000-0005-0000-0000-000055000000}"/>
    <cellStyle name="Accent1 3" xfId="131" xr:uid="{00000000-0005-0000-0000-000056000000}"/>
    <cellStyle name="Accent2" xfId="20" builtinId="33" customBuiltin="1"/>
    <cellStyle name="Accent2 2" xfId="77" xr:uid="{00000000-0005-0000-0000-000058000000}"/>
    <cellStyle name="Accent2 3" xfId="135" xr:uid="{00000000-0005-0000-0000-000059000000}"/>
    <cellStyle name="Accent3" xfId="21" builtinId="37" customBuiltin="1"/>
    <cellStyle name="Accent3 2" xfId="78" xr:uid="{00000000-0005-0000-0000-00005B000000}"/>
    <cellStyle name="Accent3 3" xfId="139" xr:uid="{00000000-0005-0000-0000-00005C000000}"/>
    <cellStyle name="Accent4" xfId="22" builtinId="41" customBuiltin="1"/>
    <cellStyle name="Accent4 2" xfId="79" xr:uid="{00000000-0005-0000-0000-00005E000000}"/>
    <cellStyle name="Accent4 3" xfId="143" xr:uid="{00000000-0005-0000-0000-00005F000000}"/>
    <cellStyle name="Accent5" xfId="23" builtinId="45" customBuiltin="1"/>
    <cellStyle name="Accent5 2" xfId="80" xr:uid="{00000000-0005-0000-0000-000061000000}"/>
    <cellStyle name="Accent5 3" xfId="147" xr:uid="{00000000-0005-0000-0000-000062000000}"/>
    <cellStyle name="Accent6" xfId="24" builtinId="49" customBuiltin="1"/>
    <cellStyle name="Accent6 2" xfId="81" xr:uid="{00000000-0005-0000-0000-000064000000}"/>
    <cellStyle name="Accent6 3" xfId="151" xr:uid="{00000000-0005-0000-0000-000065000000}"/>
    <cellStyle name="Bad" xfId="25" builtinId="27" customBuiltin="1"/>
    <cellStyle name="Bad 2" xfId="82" xr:uid="{00000000-0005-0000-0000-000067000000}"/>
    <cellStyle name="Bad 3" xfId="120" xr:uid="{00000000-0005-0000-0000-000068000000}"/>
    <cellStyle name="Calculation" xfId="26" builtinId="22" customBuiltin="1"/>
    <cellStyle name="Calculation 2" xfId="83" xr:uid="{00000000-0005-0000-0000-00006A000000}"/>
    <cellStyle name="Calculation 3" xfId="124" xr:uid="{00000000-0005-0000-0000-00006B000000}"/>
    <cellStyle name="Check Cell" xfId="27" builtinId="23" customBuiltin="1"/>
    <cellStyle name="Check Cell 2" xfId="84" xr:uid="{00000000-0005-0000-0000-00006D000000}"/>
    <cellStyle name="Check Cell 3" xfId="126" xr:uid="{00000000-0005-0000-0000-00006E000000}"/>
    <cellStyle name="Comma" xfId="28" builtinId="3"/>
    <cellStyle name="Comma 2" xfId="29" xr:uid="{00000000-0005-0000-0000-000070000000}"/>
    <cellStyle name="Comma 2 2" xfId="30" xr:uid="{00000000-0005-0000-0000-000071000000}"/>
    <cellStyle name="Comma 2 2 2" xfId="87" xr:uid="{00000000-0005-0000-0000-000072000000}"/>
    <cellStyle name="Comma 2 3" xfId="86" xr:uid="{00000000-0005-0000-0000-000073000000}"/>
    <cellStyle name="Comma 2 4" xfId="174" xr:uid="{00000000-0005-0000-0000-000074000000}"/>
    <cellStyle name="Comma 3" xfId="31" xr:uid="{00000000-0005-0000-0000-000075000000}"/>
    <cellStyle name="Comma 3 2" xfId="88" xr:uid="{00000000-0005-0000-0000-000076000000}"/>
    <cellStyle name="Comma 3 3" xfId="198" xr:uid="{00000000-0005-0000-0000-000077000000}"/>
    <cellStyle name="Comma 4" xfId="32" xr:uid="{00000000-0005-0000-0000-000078000000}"/>
    <cellStyle name="Comma 4 2" xfId="89" xr:uid="{00000000-0005-0000-0000-000079000000}"/>
    <cellStyle name="Comma 5" xfId="85" xr:uid="{00000000-0005-0000-0000-00007A000000}"/>
    <cellStyle name="Comma 6" xfId="201" xr:uid="{F924EF43-9301-4A2F-AFF7-4319F80D89B6}"/>
    <cellStyle name="Comma 7" xfId="172" xr:uid="{00000000-0005-0000-0000-00007B000000}"/>
    <cellStyle name="Currency" xfId="33" builtinId="4"/>
    <cellStyle name="Currency 2" xfId="34" xr:uid="{00000000-0005-0000-0000-00007D000000}"/>
    <cellStyle name="Currency 2 2" xfId="91" xr:uid="{00000000-0005-0000-0000-00007E000000}"/>
    <cellStyle name="Currency 2 3" xfId="175" xr:uid="{00000000-0005-0000-0000-00007F000000}"/>
    <cellStyle name="Currency 3" xfId="35" xr:uid="{00000000-0005-0000-0000-000080000000}"/>
    <cellStyle name="Currency 3 2" xfId="92" xr:uid="{00000000-0005-0000-0000-000081000000}"/>
    <cellStyle name="Currency 4" xfId="36" xr:uid="{00000000-0005-0000-0000-000082000000}"/>
    <cellStyle name="Currency 4 2" xfId="93" xr:uid="{00000000-0005-0000-0000-000083000000}"/>
    <cellStyle name="Currency 5" xfId="90" xr:uid="{00000000-0005-0000-0000-000084000000}"/>
    <cellStyle name="Currency 6" xfId="202" xr:uid="{0D83A88B-CA40-4488-A97D-BEA4F0F34C85}"/>
    <cellStyle name="Explanatory Text" xfId="37" builtinId="53" customBuiltin="1"/>
    <cellStyle name="Explanatory Text 2" xfId="94" xr:uid="{00000000-0005-0000-0000-000086000000}"/>
    <cellStyle name="Explanatory Text 3" xfId="129" xr:uid="{00000000-0005-0000-0000-000087000000}"/>
    <cellStyle name="EYInputValue" xfId="206" xr:uid="{699B09A0-E01B-40CF-A657-6AEDE3E2D993}"/>
    <cellStyle name="Good" xfId="38" builtinId="26" customBuiltin="1"/>
    <cellStyle name="Good 2" xfId="95" xr:uid="{00000000-0005-0000-0000-000089000000}"/>
    <cellStyle name="Good 3" xfId="119" xr:uid="{00000000-0005-0000-0000-00008A000000}"/>
    <cellStyle name="Heading 1" xfId="39" builtinId="16" customBuiltin="1"/>
    <cellStyle name="Heading 1 2" xfId="96" xr:uid="{00000000-0005-0000-0000-00008C000000}"/>
    <cellStyle name="Heading 1 3" xfId="115" xr:uid="{00000000-0005-0000-0000-00008D000000}"/>
    <cellStyle name="Heading 2" xfId="40" builtinId="17" customBuiltin="1"/>
    <cellStyle name="Heading 2 2" xfId="97" xr:uid="{00000000-0005-0000-0000-00008F000000}"/>
    <cellStyle name="Heading 2 3" xfId="116" xr:uid="{00000000-0005-0000-0000-000090000000}"/>
    <cellStyle name="Heading 3" xfId="41" builtinId="18" customBuiltin="1"/>
    <cellStyle name="Heading 3 2" xfId="98" xr:uid="{00000000-0005-0000-0000-000092000000}"/>
    <cellStyle name="Heading 3 3" xfId="117" xr:uid="{00000000-0005-0000-0000-000093000000}"/>
    <cellStyle name="Heading 4" xfId="42" builtinId="19" customBuiltin="1"/>
    <cellStyle name="Heading 4 2" xfId="99" xr:uid="{00000000-0005-0000-0000-000095000000}"/>
    <cellStyle name="Heading 4 3" xfId="118" xr:uid="{00000000-0005-0000-0000-000096000000}"/>
    <cellStyle name="Hyperlink 2" xfId="205" xr:uid="{184A607C-FC6B-44C3-BF3D-87DF06D91DCD}"/>
    <cellStyle name="Input" xfId="43" builtinId="20" customBuiltin="1"/>
    <cellStyle name="Input 2" xfId="100" xr:uid="{00000000-0005-0000-0000-000098000000}"/>
    <cellStyle name="Input 3" xfId="122" xr:uid="{00000000-0005-0000-0000-000099000000}"/>
    <cellStyle name="Linked Cell" xfId="44" builtinId="24" customBuiltin="1"/>
    <cellStyle name="Linked Cell 2" xfId="101" xr:uid="{00000000-0005-0000-0000-00009B000000}"/>
    <cellStyle name="Linked Cell 3" xfId="125" xr:uid="{00000000-0005-0000-0000-00009C000000}"/>
    <cellStyle name="Neutral" xfId="45" builtinId="28" customBuiltin="1"/>
    <cellStyle name="Neutral 2" xfId="102" xr:uid="{00000000-0005-0000-0000-00009E000000}"/>
    <cellStyle name="Neutral 3" xfId="121" xr:uid="{00000000-0005-0000-0000-00009F000000}"/>
    <cellStyle name="Neutral 4" xfId="178" xr:uid="{00000000-0005-0000-0000-0000A0000000}"/>
    <cellStyle name="Normal" xfId="0" builtinId="0"/>
    <cellStyle name="Normal 10" xfId="176" xr:uid="{00000000-0005-0000-0000-0000A2000000}"/>
    <cellStyle name="Normal 11" xfId="199" xr:uid="{5CC393AF-9821-4C84-86D0-4A9977920918}"/>
    <cellStyle name="Normal 12" xfId="200" xr:uid="{40202C67-A547-405A-8F5B-889A425532BF}"/>
    <cellStyle name="Normal 13" xfId="203" xr:uid="{33535574-6873-4AC6-836F-2425AD357EA9}"/>
    <cellStyle name="Normal 14" xfId="204" xr:uid="{8998DADD-63AB-4CC7-8E9A-57F93774EBDF}"/>
    <cellStyle name="Normal 15" xfId="207" xr:uid="{F293E006-5243-47AB-B125-402267639346}"/>
    <cellStyle name="Normal 2" xfId="46" xr:uid="{00000000-0005-0000-0000-0000A3000000}"/>
    <cellStyle name="Normal 2 2" xfId="103" xr:uid="{00000000-0005-0000-0000-0000A4000000}"/>
    <cellStyle name="Normal 3" xfId="57" xr:uid="{00000000-0005-0000-0000-0000A5000000}"/>
    <cellStyle name="Normal 4" xfId="56" xr:uid="{00000000-0005-0000-0000-0000A6000000}"/>
    <cellStyle name="Normal 5" xfId="113" xr:uid="{00000000-0005-0000-0000-0000A7000000}"/>
    <cellStyle name="Normal 6" xfId="155" xr:uid="{00000000-0005-0000-0000-0000A8000000}"/>
    <cellStyle name="Normal 7" xfId="169" xr:uid="{00000000-0005-0000-0000-0000A9000000}"/>
    <cellStyle name="Normal 8" xfId="170" xr:uid="{00000000-0005-0000-0000-0000AA000000}"/>
    <cellStyle name="Normal 8 2" xfId="171" xr:uid="{00000000-0005-0000-0000-0000AB000000}"/>
    <cellStyle name="Normal 9" xfId="173" xr:uid="{00000000-0005-0000-0000-0000AC000000}"/>
    <cellStyle name="Note" xfId="47" builtinId="10" customBuiltin="1"/>
    <cellStyle name="Note 2" xfId="104" xr:uid="{00000000-0005-0000-0000-0000AE000000}"/>
    <cellStyle name="Note 3" xfId="128" xr:uid="{00000000-0005-0000-0000-0000AF000000}"/>
    <cellStyle name="Note 4" xfId="156" xr:uid="{00000000-0005-0000-0000-0000B0000000}"/>
    <cellStyle name="Note 5" xfId="179" xr:uid="{00000000-0005-0000-0000-0000B1000000}"/>
    <cellStyle name="Output" xfId="48" builtinId="21" customBuiltin="1"/>
    <cellStyle name="Output 2" xfId="105" xr:uid="{00000000-0005-0000-0000-0000B3000000}"/>
    <cellStyle name="Output 3" xfId="123" xr:uid="{00000000-0005-0000-0000-0000B4000000}"/>
    <cellStyle name="Percent" xfId="49" builtinId="5"/>
    <cellStyle name="Percent 2" xfId="50" xr:uid="{00000000-0005-0000-0000-0000B6000000}"/>
    <cellStyle name="Percent 2 2" xfId="107" xr:uid="{00000000-0005-0000-0000-0000B7000000}"/>
    <cellStyle name="Percent 3" xfId="51" xr:uid="{00000000-0005-0000-0000-0000B8000000}"/>
    <cellStyle name="Percent 3 2" xfId="108" xr:uid="{00000000-0005-0000-0000-0000B9000000}"/>
    <cellStyle name="Percent 4" xfId="52" xr:uid="{00000000-0005-0000-0000-0000BA000000}"/>
    <cellStyle name="Percent 4 2" xfId="109" xr:uid="{00000000-0005-0000-0000-0000BB000000}"/>
    <cellStyle name="Percent 5" xfId="106" xr:uid="{00000000-0005-0000-0000-0000BC000000}"/>
    <cellStyle name="Title" xfId="53" builtinId="15" customBuiltin="1"/>
    <cellStyle name="Title 2" xfId="110" xr:uid="{00000000-0005-0000-0000-0000BE000000}"/>
    <cellStyle name="Title 3" xfId="114" xr:uid="{00000000-0005-0000-0000-0000BF000000}"/>
    <cellStyle name="Title 4" xfId="177" xr:uid="{00000000-0005-0000-0000-0000C0000000}"/>
    <cellStyle name="Total" xfId="54" builtinId="25" customBuiltin="1"/>
    <cellStyle name="Total 2" xfId="111" xr:uid="{00000000-0005-0000-0000-0000C2000000}"/>
    <cellStyle name="Total 3" xfId="130" xr:uid="{00000000-0005-0000-0000-0000C3000000}"/>
    <cellStyle name="Warning Text" xfId="55" builtinId="11" customBuiltin="1"/>
    <cellStyle name="Warning Text 2" xfId="112" xr:uid="{00000000-0005-0000-0000-0000C5000000}"/>
    <cellStyle name="Warning Text 3" xfId="127" xr:uid="{00000000-0005-0000-0000-0000C6000000}"/>
  </cellStyles>
  <dxfs count="22">
    <dxf>
      <font>
        <b/>
        <i val="0"/>
      </font>
    </dxf>
    <dxf>
      <border>
        <bottom style="dotted">
          <color auto="1"/>
        </bottom>
        <vertical/>
        <horizontal/>
      </border>
    </dxf>
    <dxf>
      <font>
        <b/>
        <i val="0"/>
      </font>
    </dxf>
    <dxf>
      <border>
        <bottom style="dotted">
          <color auto="1"/>
        </bottom>
        <vertical/>
        <horizontal/>
      </border>
    </dxf>
    <dxf>
      <font>
        <color rgb="FFFF0000"/>
      </font>
    </dxf>
    <dxf>
      <font>
        <color rgb="FF68B7C3"/>
      </font>
      <fill>
        <patternFill>
          <bgColor rgb="FF68B7C3"/>
        </patternFill>
      </fill>
      <border>
        <top style="thin">
          <color theme="0"/>
        </top>
        <bottom style="thin">
          <color theme="0"/>
        </bottom>
        <vertical/>
        <horizontal/>
      </border>
    </dxf>
    <dxf>
      <font>
        <color theme="0"/>
      </font>
      <fill>
        <patternFill>
          <bgColor theme="0"/>
        </patternFill>
      </fill>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font>
        <color rgb="FFFF0000"/>
      </font>
    </dxf>
    <dxf>
      <border>
        <bottom style="thin">
          <color auto="1"/>
        </bottom>
        <vertical/>
        <horizontal/>
      </border>
    </dxf>
    <dxf>
      <font>
        <b/>
        <i val="0"/>
        <color rgb="FFFF0000"/>
      </font>
    </dxf>
    <dxf>
      <font>
        <b/>
        <i val="0"/>
        <color rgb="FFFF0000"/>
      </font>
    </dxf>
    <dxf>
      <fill>
        <patternFill>
          <bgColor theme="0" tint="-0.24994659260841701"/>
        </patternFill>
      </fill>
    </dxf>
    <dxf>
      <font>
        <b/>
        <i val="0"/>
        <color rgb="FFFF0000"/>
      </font>
    </dxf>
    <dxf>
      <font>
        <b/>
        <i val="0"/>
        <color rgb="FFFF0000"/>
      </font>
    </dxf>
    <dxf>
      <fill>
        <patternFill>
          <bgColor theme="0"/>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0E3F57"/>
      <color rgb="FF41B496"/>
      <color rgb="FFED6D63"/>
      <color rgb="FFB3E1D5"/>
      <color rgb="FF699090"/>
      <color rgb="FFE94E24"/>
      <color rgb="FFA2B3BC"/>
      <color rgb="FF447474"/>
      <color rgb="FF68B7C3"/>
      <color rgb="FFA5D3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emf"/><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317500</xdr:colOff>
      <xdr:row>0</xdr:row>
      <xdr:rowOff>41276</xdr:rowOff>
    </xdr:from>
    <xdr:to>
      <xdr:col>19</xdr:col>
      <xdr:colOff>228599</xdr:colOff>
      <xdr:row>3</xdr:row>
      <xdr:rowOff>123826</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4089400" y="41276"/>
          <a:ext cx="10045699" cy="1035050"/>
          <a:chOff x="1213842" y="3515557"/>
          <a:chExt cx="8762235" cy="1100828"/>
        </a:xfrm>
      </xdr:grpSpPr>
      <xdr:sp macro="" textlink="">
        <xdr:nvSpPr>
          <xdr:cNvPr id="3" name="Arrow: Right 2">
            <a:extLst>
              <a:ext uri="{FF2B5EF4-FFF2-40B4-BE49-F238E27FC236}">
                <a16:creationId xmlns:a16="http://schemas.microsoft.com/office/drawing/2014/main" id="{00000000-0008-0000-0100-000003000000}"/>
              </a:ext>
            </a:extLst>
          </xdr:cNvPr>
          <xdr:cNvSpPr/>
        </xdr:nvSpPr>
        <xdr:spPr>
          <a:xfrm>
            <a:off x="324035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1. Understand existing emissions</a:t>
            </a:r>
            <a:endParaRPr lang="en-NZ" sz="1100" b="0" i="0">
              <a:latin typeface="Franklin Gothic Medium" panose="020B0603020102020204" pitchFamily="34" charset="0"/>
            </a:endParaRPr>
          </a:p>
        </xdr:txBody>
      </xdr:sp>
      <xdr:sp macro="" textlink="">
        <xdr:nvSpPr>
          <xdr:cNvPr id="4" name="Arrow: Right 3">
            <a:extLst>
              <a:ext uri="{FF2B5EF4-FFF2-40B4-BE49-F238E27FC236}">
                <a16:creationId xmlns:a16="http://schemas.microsoft.com/office/drawing/2014/main" id="{00000000-0008-0000-0100-000004000000}"/>
              </a:ext>
            </a:extLst>
          </xdr:cNvPr>
          <xdr:cNvSpPr/>
        </xdr:nvSpPr>
        <xdr:spPr>
          <a:xfrm>
            <a:off x="4841263"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2. Demand reduction &amp; energy efficiency</a:t>
            </a:r>
            <a:endParaRPr lang="en-NZ" sz="1100" b="0" i="0">
              <a:latin typeface="Franklin Gothic Medium" panose="020B0603020102020204" pitchFamily="34" charset="0"/>
            </a:endParaRPr>
          </a:p>
        </xdr:txBody>
      </xdr:sp>
      <xdr:sp macro="" textlink="">
        <xdr:nvSpPr>
          <xdr:cNvPr id="5" name="Arrow: Right 4">
            <a:extLst>
              <a:ext uri="{FF2B5EF4-FFF2-40B4-BE49-F238E27FC236}">
                <a16:creationId xmlns:a16="http://schemas.microsoft.com/office/drawing/2014/main" id="{00000000-0008-0000-0100-000005000000}"/>
              </a:ext>
            </a:extLst>
          </xdr:cNvPr>
          <xdr:cNvSpPr/>
        </xdr:nvSpPr>
        <xdr:spPr>
          <a:xfrm>
            <a:off x="644218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3. Fuel switching</a:t>
            </a:r>
            <a:endParaRPr lang="en-NZ" sz="1100" b="0" i="0">
              <a:latin typeface="Franklin Gothic Medium" panose="020B0603020102020204" pitchFamily="34" charset="0"/>
            </a:endParaRPr>
          </a:p>
        </xdr:txBody>
      </xdr:sp>
      <xdr:sp macro="" textlink="">
        <xdr:nvSpPr>
          <xdr:cNvPr id="6" name="Rectangle: Rounded Corners 5">
            <a:extLst>
              <a:ext uri="{FF2B5EF4-FFF2-40B4-BE49-F238E27FC236}">
                <a16:creationId xmlns:a16="http://schemas.microsoft.com/office/drawing/2014/main" id="{00000000-0008-0000-0100-000006000000}"/>
              </a:ext>
            </a:extLst>
          </xdr:cNvPr>
          <xdr:cNvSpPr/>
        </xdr:nvSpPr>
        <xdr:spPr>
          <a:xfrm>
            <a:off x="1213842" y="3822277"/>
            <a:ext cx="1503261" cy="487388"/>
          </a:xfrm>
          <a:prstGeom prst="roundRect">
            <a:avLst/>
          </a:prstGeom>
          <a:solidFill>
            <a:srgbClr val="41B496"/>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Start</a:t>
            </a:r>
            <a:endParaRPr lang="en-NZ" sz="1200" b="0" i="0">
              <a:latin typeface="Franklin Gothic Medium" panose="020B0603020102020204" pitchFamily="34" charset="0"/>
            </a:endParaRPr>
          </a:p>
        </xdr:txBody>
      </xdr:sp>
      <xdr:sp macro="" textlink="">
        <xdr:nvSpPr>
          <xdr:cNvPr id="7" name="Rectangle: Rounded Corners 6">
            <a:extLst>
              <a:ext uri="{FF2B5EF4-FFF2-40B4-BE49-F238E27FC236}">
                <a16:creationId xmlns:a16="http://schemas.microsoft.com/office/drawing/2014/main" id="{00000000-0008-0000-0100-000007000000}"/>
              </a:ext>
            </a:extLst>
          </xdr:cNvPr>
          <xdr:cNvSpPr/>
        </xdr:nvSpPr>
        <xdr:spPr>
          <a:xfrm>
            <a:off x="8472816"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Emissions Plan</a:t>
            </a:r>
            <a:endParaRPr lang="en-NZ" sz="1200" b="0" i="0">
              <a:latin typeface="Franklin Gothic Medium" panose="020B0603020102020204" pitchFamily="34" charset="0"/>
            </a:endParaRPr>
          </a:p>
        </xdr:txBody>
      </xdr:sp>
      <xdr:cxnSp macro="">
        <xdr:nvCxnSpPr>
          <xdr:cNvPr id="8" name="Straight Arrow Connector 7">
            <a:extLst>
              <a:ext uri="{FF2B5EF4-FFF2-40B4-BE49-F238E27FC236}">
                <a16:creationId xmlns:a16="http://schemas.microsoft.com/office/drawing/2014/main" id="{00000000-0008-0000-0100-000008000000}"/>
              </a:ext>
            </a:extLst>
          </xdr:cNvPr>
          <xdr:cNvCxnSpPr>
            <a:stCxn id="6" idx="3"/>
            <a:endCxn id="3" idx="1"/>
          </xdr:cNvCxnSpPr>
        </xdr:nvCxnSpPr>
        <xdr:spPr>
          <a:xfrm>
            <a:off x="2717103" y="4065971"/>
            <a:ext cx="523247"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cxnSp macro="">
        <xdr:nvCxnSpPr>
          <xdr:cNvPr id="9" name="Straight Arrow Connector 8">
            <a:extLst>
              <a:ext uri="{FF2B5EF4-FFF2-40B4-BE49-F238E27FC236}">
                <a16:creationId xmlns:a16="http://schemas.microsoft.com/office/drawing/2014/main" id="{00000000-0008-0000-0100-000009000000}"/>
              </a:ext>
            </a:extLst>
          </xdr:cNvPr>
          <xdr:cNvCxnSpPr>
            <a:stCxn id="5" idx="3"/>
            <a:endCxn id="7" idx="1"/>
          </xdr:cNvCxnSpPr>
        </xdr:nvCxnSpPr>
        <xdr:spPr>
          <a:xfrm>
            <a:off x="7945441" y="4065971"/>
            <a:ext cx="527375"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20</xdr:col>
      <xdr:colOff>15875</xdr:colOff>
      <xdr:row>0</xdr:row>
      <xdr:rowOff>126093</xdr:rowOff>
    </xdr:from>
    <xdr:to>
      <xdr:col>21</xdr:col>
      <xdr:colOff>650875</xdr:colOff>
      <xdr:row>3</xdr:row>
      <xdr:rowOff>91621</xdr:rowOff>
    </xdr:to>
    <xdr:pic>
      <xdr:nvPicPr>
        <xdr:cNvPr id="10" name="Picture 9">
          <a:extLst>
            <a:ext uri="{FF2B5EF4-FFF2-40B4-BE49-F238E27FC236}">
              <a16:creationId xmlns:a16="http://schemas.microsoft.com/office/drawing/2014/main" id="{BC11E796-0793-C79A-0C4C-937B61EFEA15}"/>
            </a:ext>
          </a:extLst>
        </xdr:cNvPr>
        <xdr:cNvPicPr>
          <a:picLocks noChangeAspect="1"/>
        </xdr:cNvPicPr>
      </xdr:nvPicPr>
      <xdr:blipFill>
        <a:blip xmlns:r="http://schemas.openxmlformats.org/officeDocument/2006/relationships" r:embed="rId1"/>
        <a:stretch>
          <a:fillRect/>
        </a:stretch>
      </xdr:blipFill>
      <xdr:spPr>
        <a:xfrm>
          <a:off x="14646275" y="126093"/>
          <a:ext cx="1358900" cy="918028"/>
        </a:xfrm>
        <a:prstGeom prst="rect">
          <a:avLst/>
        </a:prstGeom>
      </xdr:spPr>
    </xdr:pic>
    <xdr:clientData/>
  </xdr:twoCellAnchor>
  <xdr:twoCellAnchor editAs="oneCell">
    <xdr:from>
      <xdr:col>22</xdr:col>
      <xdr:colOff>384175</xdr:colOff>
      <xdr:row>1</xdr:row>
      <xdr:rowOff>269395</xdr:rowOff>
    </xdr:from>
    <xdr:to>
      <xdr:col>23</xdr:col>
      <xdr:colOff>711200</xdr:colOff>
      <xdr:row>2</xdr:row>
      <xdr:rowOff>120649</xdr:rowOff>
    </xdr:to>
    <xdr:pic>
      <xdr:nvPicPr>
        <xdr:cNvPr id="11" name="Picture 10">
          <a:extLst>
            <a:ext uri="{FF2B5EF4-FFF2-40B4-BE49-F238E27FC236}">
              <a16:creationId xmlns:a16="http://schemas.microsoft.com/office/drawing/2014/main" id="{74801A5C-8C50-FC70-6658-8447B7D78864}"/>
            </a:ext>
          </a:extLst>
        </xdr:cNvPr>
        <xdr:cNvPicPr>
          <a:picLocks noChangeAspect="1"/>
        </xdr:cNvPicPr>
      </xdr:nvPicPr>
      <xdr:blipFill>
        <a:blip xmlns:r="http://schemas.openxmlformats.org/officeDocument/2006/relationships" r:embed="rId2"/>
        <a:stretch>
          <a:fillRect/>
        </a:stretch>
      </xdr:blipFill>
      <xdr:spPr>
        <a:xfrm>
          <a:off x="16462375" y="440845"/>
          <a:ext cx="1050925" cy="28940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5</xdr:col>
      <xdr:colOff>304800</xdr:colOff>
      <xdr:row>3</xdr:row>
      <xdr:rowOff>0</xdr:rowOff>
    </xdr:to>
    <xdr:sp macro="" textlink="">
      <xdr:nvSpPr>
        <xdr:cNvPr id="506883" name="AutoShape 3">
          <a:extLst>
            <a:ext uri="{FF2B5EF4-FFF2-40B4-BE49-F238E27FC236}">
              <a16:creationId xmlns:a16="http://schemas.microsoft.com/office/drawing/2014/main" id="{00000000-0008-0000-1000-000003BC0700}"/>
            </a:ext>
          </a:extLst>
        </xdr:cNvPr>
        <xdr:cNvSpPr>
          <a:spLocks noChangeAspect="1" noChangeArrowheads="1"/>
        </xdr:cNvSpPr>
      </xdr:nvSpPr>
      <xdr:spPr bwMode="auto">
        <a:xfrm>
          <a:off x="10506075" y="32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209550</xdr:colOff>
      <xdr:row>0</xdr:row>
      <xdr:rowOff>0</xdr:rowOff>
    </xdr:from>
    <xdr:to>
      <xdr:col>24</xdr:col>
      <xdr:colOff>180975</xdr:colOff>
      <xdr:row>43</xdr:row>
      <xdr:rowOff>0</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0" y="0"/>
          <a:ext cx="12773025" cy="7591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517595</xdr:colOff>
      <xdr:row>12</xdr:row>
      <xdr:rowOff>152400</xdr:rowOff>
    </xdr:from>
    <xdr:to>
      <xdr:col>2</xdr:col>
      <xdr:colOff>367030</xdr:colOff>
      <xdr:row>34</xdr:row>
      <xdr:rowOff>85725</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7595" y="2095500"/>
          <a:ext cx="8269535" cy="3495675"/>
        </a:xfrm>
        <a:prstGeom prst="rect">
          <a:avLst/>
        </a:prstGeom>
        <a:noFill/>
        <a:ln>
          <a:noFill/>
        </a:ln>
      </xdr:spPr>
    </xdr:pic>
    <xdr:clientData/>
  </xdr:twoCellAnchor>
  <xdr:twoCellAnchor editAs="oneCell">
    <xdr:from>
      <xdr:col>3</xdr:col>
      <xdr:colOff>206375</xdr:colOff>
      <xdr:row>43</xdr:row>
      <xdr:rowOff>28575</xdr:rowOff>
    </xdr:from>
    <xdr:to>
      <xdr:col>15</xdr:col>
      <xdr:colOff>262196</xdr:colOff>
      <xdr:row>65</xdr:row>
      <xdr:rowOff>47625</xdr:rowOff>
    </xdr:to>
    <xdr:pic>
      <xdr:nvPicPr>
        <xdr:cNvPr id="4" name="Picture 3">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36075" y="7620000"/>
          <a:ext cx="7371021" cy="449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114299</xdr:colOff>
      <xdr:row>19</xdr:row>
      <xdr:rowOff>95249</xdr:rowOff>
    </xdr:from>
    <xdr:to>
      <xdr:col>8</xdr:col>
      <xdr:colOff>190500</xdr:colOff>
      <xdr:row>24</xdr:row>
      <xdr:rowOff>19050</xdr:rowOff>
    </xdr:to>
    <xdr:sp macro="" textlink="">
      <xdr:nvSpPr>
        <xdr:cNvPr id="2" name="TextBox 1">
          <a:extLst>
            <a:ext uri="{FF2B5EF4-FFF2-40B4-BE49-F238E27FC236}">
              <a16:creationId xmlns:a16="http://schemas.microsoft.com/office/drawing/2014/main" id="{BA28870D-B6E1-4F9F-8C9C-AC0DA5727313}"/>
            </a:ext>
          </a:extLst>
        </xdr:cNvPr>
        <xdr:cNvSpPr txBox="1"/>
      </xdr:nvSpPr>
      <xdr:spPr>
        <a:xfrm>
          <a:off x="3047999" y="3648074"/>
          <a:ext cx="5038726" cy="885826"/>
        </a:xfrm>
        <a:prstGeom prst="rect">
          <a:avLst/>
        </a:prstGeom>
        <a:solidFill>
          <a:schemeClr val="accent6">
            <a:lumMod val="20000"/>
            <a:lumOff val="80000"/>
          </a:schemeClr>
        </a:solidFill>
        <a:ln w="31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pPr marL="0" indent="0"/>
          <a:r>
            <a:rPr lang="en-NZ" sz="1000" b="0" i="0">
              <a:solidFill>
                <a:schemeClr val="dk1"/>
              </a:solidFill>
              <a:latin typeface="Franklin Gothic Book" panose="020B0503020102020204" pitchFamily="34" charset="0"/>
              <a:ea typeface="+mn-ea"/>
              <a:cs typeface="+mn-cs"/>
            </a:rPr>
            <a:t>Tip: Select your</a:t>
          </a:r>
          <a:r>
            <a:rPr lang="en-NZ" sz="1000" b="0" i="0" baseline="0">
              <a:solidFill>
                <a:schemeClr val="dk1"/>
              </a:solidFill>
              <a:latin typeface="Franklin Gothic Book" panose="020B0503020102020204" pitchFamily="34" charset="0"/>
              <a:ea typeface="+mn-ea"/>
              <a:cs typeface="+mn-cs"/>
            </a:rPr>
            <a:t> fuel type first then the options for "Supply unit" will become available. </a:t>
          </a:r>
          <a:r>
            <a:rPr lang="en-NZ" sz="1000" b="0" i="0">
              <a:solidFill>
                <a:schemeClr val="dk1"/>
              </a:solidFill>
              <a:latin typeface="Franklin Gothic Book" panose="020B0503020102020204" pitchFamily="34" charset="0"/>
              <a:ea typeface="+mn-ea"/>
              <a:cs typeface="+mn-cs"/>
            </a:rPr>
            <a:t>Only enter values for fuels you have on-site. I.e., if you have 1 thermal fuel you only need to enter data in the Thermal 1 row.</a:t>
          </a:r>
        </a:p>
        <a:p>
          <a:pPr marL="0" indent="0"/>
          <a:endParaRPr lang="en-NZ" sz="1000" b="0" i="0">
            <a:solidFill>
              <a:schemeClr val="dk1"/>
            </a:solidFill>
            <a:latin typeface="Franklin Gothic Book" panose="020B0503020102020204" pitchFamily="34" charset="0"/>
            <a:ea typeface="+mn-ea"/>
            <a:cs typeface="+mn-cs"/>
          </a:endParaRPr>
        </a:p>
        <a:p>
          <a:pPr marL="0" indent="0"/>
          <a:r>
            <a:rPr lang="en-NZ" sz="1000" b="0" i="0">
              <a:solidFill>
                <a:schemeClr val="dk1"/>
              </a:solidFill>
              <a:latin typeface="Franklin Gothic Book" panose="020B0503020102020204" pitchFamily="34" charset="0"/>
              <a:ea typeface="+mn-ea"/>
              <a:cs typeface="+mn-cs"/>
            </a:rPr>
            <a:t>If</a:t>
          </a:r>
          <a:r>
            <a:rPr lang="en-NZ" sz="1000" b="0" i="0" baseline="0">
              <a:solidFill>
                <a:schemeClr val="dk1"/>
              </a:solidFill>
              <a:latin typeface="Franklin Gothic Book" panose="020B0503020102020204" pitchFamily="34" charset="0"/>
              <a:ea typeface="+mn-ea"/>
              <a:cs typeface="+mn-cs"/>
            </a:rPr>
            <a:t> your site does not consume thermal fuels you can skip this part of the spreadsheet.</a:t>
          </a:r>
          <a:endParaRPr lang="en-NZ" sz="1000" b="0" i="0">
            <a:solidFill>
              <a:schemeClr val="dk1"/>
            </a:solidFill>
            <a:latin typeface="Franklin Gothic Book" panose="020B0503020102020204" pitchFamily="34" charset="0"/>
            <a:ea typeface="+mn-ea"/>
            <a:cs typeface="+mn-cs"/>
          </a:endParaRPr>
        </a:p>
      </xdr:txBody>
    </xdr:sp>
    <xdr:clientData/>
  </xdr:twoCellAnchor>
  <xdr:twoCellAnchor>
    <xdr:from>
      <xdr:col>4</xdr:col>
      <xdr:colOff>527050</xdr:colOff>
      <xdr:row>0</xdr:row>
      <xdr:rowOff>12700</xdr:rowOff>
    </xdr:from>
    <xdr:to>
      <xdr:col>19</xdr:col>
      <xdr:colOff>310385</xdr:colOff>
      <xdr:row>3</xdr:row>
      <xdr:rowOff>98425</xdr:rowOff>
    </xdr:to>
    <xdr:grpSp>
      <xdr:nvGrpSpPr>
        <xdr:cNvPr id="3" name="Group 2">
          <a:extLst>
            <a:ext uri="{FF2B5EF4-FFF2-40B4-BE49-F238E27FC236}">
              <a16:creationId xmlns:a16="http://schemas.microsoft.com/office/drawing/2014/main" id="{1E692EFD-E6AF-4743-8DF4-E08EAA9DA682}"/>
            </a:ext>
          </a:extLst>
        </xdr:cNvPr>
        <xdr:cNvGrpSpPr/>
      </xdr:nvGrpSpPr>
      <xdr:grpSpPr>
        <a:xfrm>
          <a:off x="4508500" y="12700"/>
          <a:ext cx="10184635" cy="1038225"/>
          <a:chOff x="1213842" y="3515557"/>
          <a:chExt cx="8762235" cy="1100828"/>
        </a:xfrm>
      </xdr:grpSpPr>
      <xdr:sp macro="" textlink="">
        <xdr:nvSpPr>
          <xdr:cNvPr id="4" name="Arrow: Right 2">
            <a:extLst>
              <a:ext uri="{FF2B5EF4-FFF2-40B4-BE49-F238E27FC236}">
                <a16:creationId xmlns:a16="http://schemas.microsoft.com/office/drawing/2014/main" id="{A0E12B40-920F-E46F-1586-AD0C180CC7EA}"/>
              </a:ext>
            </a:extLst>
          </xdr:cNvPr>
          <xdr:cNvSpPr/>
        </xdr:nvSpPr>
        <xdr:spPr>
          <a:xfrm>
            <a:off x="3240350" y="3515557"/>
            <a:ext cx="1503261" cy="1100828"/>
          </a:xfrm>
          <a:prstGeom prst="rightArrow">
            <a:avLst/>
          </a:prstGeom>
          <a:solidFill>
            <a:srgbClr val="41B496"/>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1. Understand existing emissions</a:t>
            </a:r>
            <a:endParaRPr lang="en-NZ" sz="1100" b="0" i="0">
              <a:latin typeface="Franklin Gothic Medium" panose="020B0603020102020204" pitchFamily="34" charset="0"/>
            </a:endParaRPr>
          </a:p>
        </xdr:txBody>
      </xdr:sp>
      <xdr:sp macro="" textlink="">
        <xdr:nvSpPr>
          <xdr:cNvPr id="5" name="Arrow: Right 3">
            <a:extLst>
              <a:ext uri="{FF2B5EF4-FFF2-40B4-BE49-F238E27FC236}">
                <a16:creationId xmlns:a16="http://schemas.microsoft.com/office/drawing/2014/main" id="{42C703BD-8E6C-207A-937E-A4376C8CFDB1}"/>
              </a:ext>
            </a:extLst>
          </xdr:cNvPr>
          <xdr:cNvSpPr/>
        </xdr:nvSpPr>
        <xdr:spPr>
          <a:xfrm>
            <a:off x="4841263"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2. Demand reduction &amp; energy efficiency</a:t>
            </a:r>
            <a:endParaRPr lang="en-NZ" sz="1100" b="0" i="0">
              <a:latin typeface="Franklin Gothic Medium" panose="020B0603020102020204" pitchFamily="34" charset="0"/>
            </a:endParaRPr>
          </a:p>
        </xdr:txBody>
      </xdr:sp>
      <xdr:sp macro="" textlink="">
        <xdr:nvSpPr>
          <xdr:cNvPr id="6" name="Arrow: Right 4">
            <a:extLst>
              <a:ext uri="{FF2B5EF4-FFF2-40B4-BE49-F238E27FC236}">
                <a16:creationId xmlns:a16="http://schemas.microsoft.com/office/drawing/2014/main" id="{8DEE0FEC-B2D8-A796-0F0B-5615C6BCF235}"/>
              </a:ext>
            </a:extLst>
          </xdr:cNvPr>
          <xdr:cNvSpPr/>
        </xdr:nvSpPr>
        <xdr:spPr>
          <a:xfrm>
            <a:off x="644218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3. Fuel switching</a:t>
            </a:r>
            <a:endParaRPr lang="en-NZ" sz="1100" b="0" i="0">
              <a:latin typeface="Franklin Gothic Medium" panose="020B0603020102020204" pitchFamily="34" charset="0"/>
            </a:endParaRPr>
          </a:p>
        </xdr:txBody>
      </xdr:sp>
      <xdr:sp macro="" textlink="">
        <xdr:nvSpPr>
          <xdr:cNvPr id="7" name="Rectangle: Rounded Corners 5">
            <a:extLst>
              <a:ext uri="{FF2B5EF4-FFF2-40B4-BE49-F238E27FC236}">
                <a16:creationId xmlns:a16="http://schemas.microsoft.com/office/drawing/2014/main" id="{887588E1-8AF8-196C-D155-B65FBDF7BC33}"/>
              </a:ext>
            </a:extLst>
          </xdr:cNvPr>
          <xdr:cNvSpPr/>
        </xdr:nvSpPr>
        <xdr:spPr>
          <a:xfrm>
            <a:off x="1213842"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Start</a:t>
            </a:r>
            <a:endParaRPr lang="en-NZ" sz="1200" b="0" i="0">
              <a:latin typeface="Franklin Gothic Medium" panose="020B0603020102020204" pitchFamily="34" charset="0"/>
            </a:endParaRPr>
          </a:p>
        </xdr:txBody>
      </xdr:sp>
      <xdr:sp macro="" textlink="">
        <xdr:nvSpPr>
          <xdr:cNvPr id="8" name="Rectangle: Rounded Corners 6">
            <a:extLst>
              <a:ext uri="{FF2B5EF4-FFF2-40B4-BE49-F238E27FC236}">
                <a16:creationId xmlns:a16="http://schemas.microsoft.com/office/drawing/2014/main" id="{AC0C3B33-08AD-51E1-7288-141C9F199BA0}"/>
              </a:ext>
            </a:extLst>
          </xdr:cNvPr>
          <xdr:cNvSpPr/>
        </xdr:nvSpPr>
        <xdr:spPr>
          <a:xfrm>
            <a:off x="8472816"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Emissions Plan</a:t>
            </a:r>
            <a:endParaRPr lang="en-NZ" sz="1200" b="0" i="0">
              <a:latin typeface="Franklin Gothic Medium" panose="020B0603020102020204" pitchFamily="34" charset="0"/>
            </a:endParaRPr>
          </a:p>
        </xdr:txBody>
      </xdr:sp>
      <xdr:cxnSp macro="">
        <xdr:nvCxnSpPr>
          <xdr:cNvPr id="9" name="Straight Arrow Connector 8">
            <a:extLst>
              <a:ext uri="{FF2B5EF4-FFF2-40B4-BE49-F238E27FC236}">
                <a16:creationId xmlns:a16="http://schemas.microsoft.com/office/drawing/2014/main" id="{08D78BED-4CD8-0067-2C38-350ABA819B75}"/>
              </a:ext>
            </a:extLst>
          </xdr:cNvPr>
          <xdr:cNvCxnSpPr>
            <a:stCxn id="7" idx="3"/>
            <a:endCxn id="4" idx="1"/>
          </xdr:cNvCxnSpPr>
        </xdr:nvCxnSpPr>
        <xdr:spPr>
          <a:xfrm>
            <a:off x="2717103" y="4065971"/>
            <a:ext cx="523247"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cxnSp macro="">
        <xdr:nvCxnSpPr>
          <xdr:cNvPr id="10" name="Straight Arrow Connector 9">
            <a:extLst>
              <a:ext uri="{FF2B5EF4-FFF2-40B4-BE49-F238E27FC236}">
                <a16:creationId xmlns:a16="http://schemas.microsoft.com/office/drawing/2014/main" id="{98B3A44E-45EE-757C-BC61-7BA5F2FD9281}"/>
              </a:ext>
            </a:extLst>
          </xdr:cNvPr>
          <xdr:cNvCxnSpPr>
            <a:stCxn id="6" idx="3"/>
            <a:endCxn id="8" idx="1"/>
          </xdr:cNvCxnSpPr>
        </xdr:nvCxnSpPr>
        <xdr:spPr>
          <a:xfrm>
            <a:off x="7945441" y="4065971"/>
            <a:ext cx="527375"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19</xdr:col>
      <xdr:colOff>549275</xdr:colOff>
      <xdr:row>0</xdr:row>
      <xdr:rowOff>152400</xdr:rowOff>
    </xdr:from>
    <xdr:to>
      <xdr:col>22</xdr:col>
      <xdr:colOff>600075</xdr:colOff>
      <xdr:row>3</xdr:row>
      <xdr:rowOff>125865</xdr:rowOff>
    </xdr:to>
    <xdr:pic>
      <xdr:nvPicPr>
        <xdr:cNvPr id="11" name="Picture 10">
          <a:extLst>
            <a:ext uri="{FF2B5EF4-FFF2-40B4-BE49-F238E27FC236}">
              <a16:creationId xmlns:a16="http://schemas.microsoft.com/office/drawing/2014/main" id="{4E3E97B7-387A-3442-ABF4-982F194F7904}"/>
            </a:ext>
          </a:extLst>
        </xdr:cNvPr>
        <xdr:cNvPicPr>
          <a:picLocks noChangeAspect="1"/>
        </xdr:cNvPicPr>
      </xdr:nvPicPr>
      <xdr:blipFill>
        <a:blip xmlns:r="http://schemas.openxmlformats.org/officeDocument/2006/relationships" r:embed="rId1"/>
        <a:stretch>
          <a:fillRect/>
        </a:stretch>
      </xdr:blipFill>
      <xdr:spPr>
        <a:xfrm>
          <a:off x="14932025" y="152400"/>
          <a:ext cx="1431925" cy="921203"/>
        </a:xfrm>
        <a:prstGeom prst="rect">
          <a:avLst/>
        </a:prstGeom>
      </xdr:spPr>
    </xdr:pic>
    <xdr:clientData/>
  </xdr:twoCellAnchor>
  <xdr:twoCellAnchor editAs="oneCell">
    <xdr:from>
      <xdr:col>22</xdr:col>
      <xdr:colOff>682625</xdr:colOff>
      <xdr:row>1</xdr:row>
      <xdr:rowOff>209977</xdr:rowOff>
    </xdr:from>
    <xdr:to>
      <xdr:col>24</xdr:col>
      <xdr:colOff>495300</xdr:colOff>
      <xdr:row>2</xdr:row>
      <xdr:rowOff>58056</xdr:rowOff>
    </xdr:to>
    <xdr:pic>
      <xdr:nvPicPr>
        <xdr:cNvPr id="12" name="Picture 11">
          <a:extLst>
            <a:ext uri="{FF2B5EF4-FFF2-40B4-BE49-F238E27FC236}">
              <a16:creationId xmlns:a16="http://schemas.microsoft.com/office/drawing/2014/main" id="{B390AF59-4188-0241-9331-510FB314CC58}"/>
            </a:ext>
          </a:extLst>
        </xdr:cNvPr>
        <xdr:cNvPicPr>
          <a:picLocks noChangeAspect="1"/>
        </xdr:cNvPicPr>
      </xdr:nvPicPr>
      <xdr:blipFill>
        <a:blip xmlns:r="http://schemas.openxmlformats.org/officeDocument/2006/relationships" r:embed="rId2"/>
        <a:stretch>
          <a:fillRect/>
        </a:stretch>
      </xdr:blipFill>
      <xdr:spPr>
        <a:xfrm>
          <a:off x="16446500" y="381427"/>
          <a:ext cx="1174750" cy="2862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511175</xdr:colOff>
      <xdr:row>0</xdr:row>
      <xdr:rowOff>66675</xdr:rowOff>
    </xdr:from>
    <xdr:to>
      <xdr:col>15</xdr:col>
      <xdr:colOff>154810</xdr:colOff>
      <xdr:row>3</xdr:row>
      <xdr:rowOff>152400</xdr:rowOff>
    </xdr:to>
    <xdr:grpSp>
      <xdr:nvGrpSpPr>
        <xdr:cNvPr id="10" name="Group 9">
          <a:extLst>
            <a:ext uri="{FF2B5EF4-FFF2-40B4-BE49-F238E27FC236}">
              <a16:creationId xmlns:a16="http://schemas.microsoft.com/office/drawing/2014/main" id="{3A783D57-2800-D240-B858-3B6476F0B3D5}"/>
            </a:ext>
          </a:extLst>
        </xdr:cNvPr>
        <xdr:cNvGrpSpPr/>
      </xdr:nvGrpSpPr>
      <xdr:grpSpPr>
        <a:xfrm>
          <a:off x="3930650" y="66675"/>
          <a:ext cx="10206860" cy="1038225"/>
          <a:chOff x="1213842" y="3515557"/>
          <a:chExt cx="8762235" cy="1100828"/>
        </a:xfrm>
      </xdr:grpSpPr>
      <xdr:sp macro="" textlink="">
        <xdr:nvSpPr>
          <xdr:cNvPr id="11" name="Arrow: Right 2">
            <a:extLst>
              <a:ext uri="{FF2B5EF4-FFF2-40B4-BE49-F238E27FC236}">
                <a16:creationId xmlns:a16="http://schemas.microsoft.com/office/drawing/2014/main" id="{D2AB0FF8-5F08-0582-ED0F-2165FCDEC13C}"/>
              </a:ext>
            </a:extLst>
          </xdr:cNvPr>
          <xdr:cNvSpPr/>
        </xdr:nvSpPr>
        <xdr:spPr>
          <a:xfrm>
            <a:off x="3240350" y="3515557"/>
            <a:ext cx="1503261" cy="1100828"/>
          </a:xfrm>
          <a:prstGeom prst="rightArrow">
            <a:avLst/>
          </a:prstGeom>
          <a:solidFill>
            <a:srgbClr val="41B496"/>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1. Understand existing emissions</a:t>
            </a:r>
            <a:endParaRPr lang="en-NZ" sz="1100" b="0" i="0">
              <a:latin typeface="Franklin Gothic Medium" panose="020B0603020102020204" pitchFamily="34" charset="0"/>
            </a:endParaRPr>
          </a:p>
        </xdr:txBody>
      </xdr:sp>
      <xdr:sp macro="" textlink="">
        <xdr:nvSpPr>
          <xdr:cNvPr id="12" name="Arrow: Right 3">
            <a:extLst>
              <a:ext uri="{FF2B5EF4-FFF2-40B4-BE49-F238E27FC236}">
                <a16:creationId xmlns:a16="http://schemas.microsoft.com/office/drawing/2014/main" id="{191A861C-2664-E338-AE28-68CBF3A9637B}"/>
              </a:ext>
            </a:extLst>
          </xdr:cNvPr>
          <xdr:cNvSpPr/>
        </xdr:nvSpPr>
        <xdr:spPr>
          <a:xfrm>
            <a:off x="4841263"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2. Demand reduction &amp; energy efficiency</a:t>
            </a:r>
            <a:endParaRPr lang="en-NZ" sz="1100" b="0" i="0">
              <a:latin typeface="Franklin Gothic Medium" panose="020B0603020102020204" pitchFamily="34" charset="0"/>
            </a:endParaRPr>
          </a:p>
        </xdr:txBody>
      </xdr:sp>
      <xdr:sp macro="" textlink="">
        <xdr:nvSpPr>
          <xdr:cNvPr id="13" name="Arrow: Right 4">
            <a:extLst>
              <a:ext uri="{FF2B5EF4-FFF2-40B4-BE49-F238E27FC236}">
                <a16:creationId xmlns:a16="http://schemas.microsoft.com/office/drawing/2014/main" id="{9C4008D0-AAB2-2482-5876-6BC11FD2CF9B}"/>
              </a:ext>
            </a:extLst>
          </xdr:cNvPr>
          <xdr:cNvSpPr/>
        </xdr:nvSpPr>
        <xdr:spPr>
          <a:xfrm>
            <a:off x="644218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3. Fuel switching</a:t>
            </a:r>
            <a:endParaRPr lang="en-NZ" sz="1100" b="0" i="0">
              <a:latin typeface="Franklin Gothic Medium" panose="020B0603020102020204" pitchFamily="34" charset="0"/>
            </a:endParaRPr>
          </a:p>
        </xdr:txBody>
      </xdr:sp>
      <xdr:sp macro="" textlink="">
        <xdr:nvSpPr>
          <xdr:cNvPr id="14" name="Rectangle: Rounded Corners 5">
            <a:extLst>
              <a:ext uri="{FF2B5EF4-FFF2-40B4-BE49-F238E27FC236}">
                <a16:creationId xmlns:a16="http://schemas.microsoft.com/office/drawing/2014/main" id="{B9A63AAE-B7B4-70DA-0A4C-C2839E414FD2}"/>
              </a:ext>
            </a:extLst>
          </xdr:cNvPr>
          <xdr:cNvSpPr/>
        </xdr:nvSpPr>
        <xdr:spPr>
          <a:xfrm>
            <a:off x="1213842"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Start</a:t>
            </a:r>
            <a:endParaRPr lang="en-NZ" sz="1200" b="0" i="0">
              <a:latin typeface="Franklin Gothic Medium" panose="020B0603020102020204" pitchFamily="34" charset="0"/>
            </a:endParaRPr>
          </a:p>
        </xdr:txBody>
      </xdr:sp>
      <xdr:sp macro="" textlink="">
        <xdr:nvSpPr>
          <xdr:cNvPr id="15" name="Rectangle: Rounded Corners 6">
            <a:extLst>
              <a:ext uri="{FF2B5EF4-FFF2-40B4-BE49-F238E27FC236}">
                <a16:creationId xmlns:a16="http://schemas.microsoft.com/office/drawing/2014/main" id="{8AD34DED-4812-B810-467E-3BD72A619D60}"/>
              </a:ext>
            </a:extLst>
          </xdr:cNvPr>
          <xdr:cNvSpPr/>
        </xdr:nvSpPr>
        <xdr:spPr>
          <a:xfrm>
            <a:off x="8472816"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Emissions Plan</a:t>
            </a:r>
            <a:endParaRPr lang="en-NZ" sz="1200" b="0" i="0">
              <a:latin typeface="Franklin Gothic Medium" panose="020B0603020102020204" pitchFamily="34" charset="0"/>
            </a:endParaRPr>
          </a:p>
        </xdr:txBody>
      </xdr:sp>
      <xdr:cxnSp macro="">
        <xdr:nvCxnSpPr>
          <xdr:cNvPr id="16" name="Straight Arrow Connector 15">
            <a:extLst>
              <a:ext uri="{FF2B5EF4-FFF2-40B4-BE49-F238E27FC236}">
                <a16:creationId xmlns:a16="http://schemas.microsoft.com/office/drawing/2014/main" id="{3B9CF810-10CA-36AD-A759-C4093FB985B0}"/>
              </a:ext>
            </a:extLst>
          </xdr:cNvPr>
          <xdr:cNvCxnSpPr>
            <a:stCxn id="14" idx="3"/>
            <a:endCxn id="11" idx="1"/>
          </xdr:cNvCxnSpPr>
        </xdr:nvCxnSpPr>
        <xdr:spPr>
          <a:xfrm>
            <a:off x="2717103" y="4065971"/>
            <a:ext cx="523247"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cxnSp macro="">
        <xdr:nvCxnSpPr>
          <xdr:cNvPr id="17" name="Straight Arrow Connector 16">
            <a:extLst>
              <a:ext uri="{FF2B5EF4-FFF2-40B4-BE49-F238E27FC236}">
                <a16:creationId xmlns:a16="http://schemas.microsoft.com/office/drawing/2014/main" id="{F3F106AF-CC68-627F-8B1A-E659E0931269}"/>
              </a:ext>
            </a:extLst>
          </xdr:cNvPr>
          <xdr:cNvCxnSpPr>
            <a:stCxn id="13" idx="3"/>
            <a:endCxn id="15" idx="1"/>
          </xdr:cNvCxnSpPr>
        </xdr:nvCxnSpPr>
        <xdr:spPr>
          <a:xfrm>
            <a:off x="7945441" y="4065971"/>
            <a:ext cx="527375"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16</xdr:col>
      <xdr:colOff>231775</xdr:colOff>
      <xdr:row>0</xdr:row>
      <xdr:rowOff>107950</xdr:rowOff>
    </xdr:from>
    <xdr:to>
      <xdr:col>19</xdr:col>
      <xdr:colOff>66675</xdr:colOff>
      <xdr:row>3</xdr:row>
      <xdr:rowOff>78240</xdr:rowOff>
    </xdr:to>
    <xdr:pic>
      <xdr:nvPicPr>
        <xdr:cNvPr id="18" name="Picture 17">
          <a:extLst>
            <a:ext uri="{FF2B5EF4-FFF2-40B4-BE49-F238E27FC236}">
              <a16:creationId xmlns:a16="http://schemas.microsoft.com/office/drawing/2014/main" id="{8881E2EC-A253-A941-9E6E-E129E614C298}"/>
            </a:ext>
          </a:extLst>
        </xdr:cNvPr>
        <xdr:cNvPicPr>
          <a:picLocks noChangeAspect="1"/>
        </xdr:cNvPicPr>
      </xdr:nvPicPr>
      <xdr:blipFill>
        <a:blip xmlns:r="http://schemas.openxmlformats.org/officeDocument/2006/relationships" r:embed="rId1"/>
        <a:stretch>
          <a:fillRect/>
        </a:stretch>
      </xdr:blipFill>
      <xdr:spPr>
        <a:xfrm>
          <a:off x="14824075" y="107950"/>
          <a:ext cx="1339850" cy="918028"/>
        </a:xfrm>
        <a:prstGeom prst="rect">
          <a:avLst/>
        </a:prstGeom>
      </xdr:spPr>
    </xdr:pic>
    <xdr:clientData/>
  </xdr:twoCellAnchor>
  <xdr:twoCellAnchor editAs="oneCell">
    <xdr:from>
      <xdr:col>19</xdr:col>
      <xdr:colOff>295275</xdr:colOff>
      <xdr:row>1</xdr:row>
      <xdr:rowOff>203627</xdr:rowOff>
    </xdr:from>
    <xdr:to>
      <xdr:col>20</xdr:col>
      <xdr:colOff>847725</xdr:colOff>
      <xdr:row>2</xdr:row>
      <xdr:rowOff>54881</xdr:rowOff>
    </xdr:to>
    <xdr:pic>
      <xdr:nvPicPr>
        <xdr:cNvPr id="19" name="Picture 18">
          <a:extLst>
            <a:ext uri="{FF2B5EF4-FFF2-40B4-BE49-F238E27FC236}">
              <a16:creationId xmlns:a16="http://schemas.microsoft.com/office/drawing/2014/main" id="{CFC47236-4722-D84B-85B9-371BE4B51004}"/>
            </a:ext>
          </a:extLst>
        </xdr:cNvPr>
        <xdr:cNvPicPr>
          <a:picLocks noChangeAspect="1"/>
        </xdr:cNvPicPr>
      </xdr:nvPicPr>
      <xdr:blipFill>
        <a:blip xmlns:r="http://schemas.openxmlformats.org/officeDocument/2006/relationships" r:embed="rId2"/>
        <a:stretch>
          <a:fillRect/>
        </a:stretch>
      </xdr:blipFill>
      <xdr:spPr>
        <a:xfrm>
          <a:off x="16392525" y="375077"/>
          <a:ext cx="1152525" cy="28940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266700</xdr:colOff>
      <xdr:row>4</xdr:row>
      <xdr:rowOff>152400</xdr:rowOff>
    </xdr:from>
    <xdr:to>
      <xdr:col>13</xdr:col>
      <xdr:colOff>798274</xdr:colOff>
      <xdr:row>8</xdr:row>
      <xdr:rowOff>56829</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16097250" y="1123950"/>
          <a:ext cx="1141174" cy="571179"/>
        </a:xfrm>
        <a:prstGeom prst="rect">
          <a:avLst/>
        </a:prstGeom>
      </xdr:spPr>
    </xdr:pic>
    <xdr:clientData/>
  </xdr:twoCellAnchor>
  <xdr:twoCellAnchor>
    <xdr:from>
      <xdr:col>3</xdr:col>
      <xdr:colOff>2136776</xdr:colOff>
      <xdr:row>0</xdr:row>
      <xdr:rowOff>155576</xdr:rowOff>
    </xdr:from>
    <xdr:to>
      <xdr:col>10</xdr:col>
      <xdr:colOff>285750</xdr:colOff>
      <xdr:row>4</xdr:row>
      <xdr:rowOff>47626</xdr:rowOff>
    </xdr:to>
    <xdr:grpSp>
      <xdr:nvGrpSpPr>
        <xdr:cNvPr id="2" name="Group 1">
          <a:extLst>
            <a:ext uri="{FF2B5EF4-FFF2-40B4-BE49-F238E27FC236}">
              <a16:creationId xmlns:a16="http://schemas.microsoft.com/office/drawing/2014/main" id="{3BFF3706-B8D7-EC4D-839F-6EE305B98407}"/>
            </a:ext>
          </a:extLst>
        </xdr:cNvPr>
        <xdr:cNvGrpSpPr/>
      </xdr:nvGrpSpPr>
      <xdr:grpSpPr>
        <a:xfrm>
          <a:off x="4956176" y="155576"/>
          <a:ext cx="9788524" cy="1206500"/>
          <a:chOff x="1213842" y="3515557"/>
          <a:chExt cx="8762235" cy="1100828"/>
        </a:xfrm>
      </xdr:grpSpPr>
      <xdr:sp macro="" textlink="">
        <xdr:nvSpPr>
          <xdr:cNvPr id="3" name="Arrow: Right 2">
            <a:extLst>
              <a:ext uri="{FF2B5EF4-FFF2-40B4-BE49-F238E27FC236}">
                <a16:creationId xmlns:a16="http://schemas.microsoft.com/office/drawing/2014/main" id="{0BAB92C4-B657-E143-0E4F-35ADF97C78CE}"/>
              </a:ext>
            </a:extLst>
          </xdr:cNvPr>
          <xdr:cNvSpPr/>
        </xdr:nvSpPr>
        <xdr:spPr>
          <a:xfrm>
            <a:off x="324035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1. Understand existing emissions</a:t>
            </a:r>
            <a:endParaRPr lang="en-NZ" sz="1100" b="0" i="0">
              <a:latin typeface="Franklin Gothic Medium" panose="020B0603020102020204" pitchFamily="34" charset="0"/>
            </a:endParaRPr>
          </a:p>
        </xdr:txBody>
      </xdr:sp>
      <xdr:sp macro="" textlink="">
        <xdr:nvSpPr>
          <xdr:cNvPr id="5" name="Arrow: Right 3">
            <a:extLst>
              <a:ext uri="{FF2B5EF4-FFF2-40B4-BE49-F238E27FC236}">
                <a16:creationId xmlns:a16="http://schemas.microsoft.com/office/drawing/2014/main" id="{D343447A-7868-14B2-47BE-3FA81EDECD22}"/>
              </a:ext>
            </a:extLst>
          </xdr:cNvPr>
          <xdr:cNvSpPr/>
        </xdr:nvSpPr>
        <xdr:spPr>
          <a:xfrm>
            <a:off x="4841263" y="3515557"/>
            <a:ext cx="1503261" cy="1100828"/>
          </a:xfrm>
          <a:prstGeom prst="rightArrow">
            <a:avLst/>
          </a:prstGeom>
          <a:solidFill>
            <a:srgbClr val="41B496"/>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2. Demand reduction &amp; energy efficiency</a:t>
            </a:r>
            <a:endParaRPr lang="en-NZ" sz="1100" b="0" i="0">
              <a:latin typeface="Franklin Gothic Medium" panose="020B0603020102020204" pitchFamily="34" charset="0"/>
            </a:endParaRPr>
          </a:p>
        </xdr:txBody>
      </xdr:sp>
      <xdr:sp macro="" textlink="">
        <xdr:nvSpPr>
          <xdr:cNvPr id="6" name="Arrow: Right 4">
            <a:extLst>
              <a:ext uri="{FF2B5EF4-FFF2-40B4-BE49-F238E27FC236}">
                <a16:creationId xmlns:a16="http://schemas.microsoft.com/office/drawing/2014/main" id="{48A16BD0-CB31-9238-0348-F6389B06101B}"/>
              </a:ext>
            </a:extLst>
          </xdr:cNvPr>
          <xdr:cNvSpPr/>
        </xdr:nvSpPr>
        <xdr:spPr>
          <a:xfrm>
            <a:off x="644218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3. Fuel switching</a:t>
            </a:r>
            <a:endParaRPr lang="en-NZ" sz="1100" b="0" i="0">
              <a:latin typeface="Franklin Gothic Medium" panose="020B0603020102020204" pitchFamily="34" charset="0"/>
            </a:endParaRPr>
          </a:p>
        </xdr:txBody>
      </xdr:sp>
      <xdr:sp macro="" textlink="">
        <xdr:nvSpPr>
          <xdr:cNvPr id="7" name="Rectangle: Rounded Corners 5">
            <a:extLst>
              <a:ext uri="{FF2B5EF4-FFF2-40B4-BE49-F238E27FC236}">
                <a16:creationId xmlns:a16="http://schemas.microsoft.com/office/drawing/2014/main" id="{DA5C7C34-51EF-8E7E-AA40-544323F39F16}"/>
              </a:ext>
            </a:extLst>
          </xdr:cNvPr>
          <xdr:cNvSpPr/>
        </xdr:nvSpPr>
        <xdr:spPr>
          <a:xfrm>
            <a:off x="1213842"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Start</a:t>
            </a:r>
            <a:endParaRPr lang="en-NZ" sz="1200" b="0" i="0">
              <a:latin typeface="Franklin Gothic Medium" panose="020B0603020102020204" pitchFamily="34" charset="0"/>
            </a:endParaRPr>
          </a:p>
        </xdr:txBody>
      </xdr:sp>
      <xdr:sp macro="" textlink="">
        <xdr:nvSpPr>
          <xdr:cNvPr id="8" name="Rectangle: Rounded Corners 6">
            <a:extLst>
              <a:ext uri="{FF2B5EF4-FFF2-40B4-BE49-F238E27FC236}">
                <a16:creationId xmlns:a16="http://schemas.microsoft.com/office/drawing/2014/main" id="{CC1F7123-5439-9DE6-E845-1BCDDD9B1D67}"/>
              </a:ext>
            </a:extLst>
          </xdr:cNvPr>
          <xdr:cNvSpPr/>
        </xdr:nvSpPr>
        <xdr:spPr>
          <a:xfrm>
            <a:off x="8472816"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Emissions Plan</a:t>
            </a:r>
            <a:endParaRPr lang="en-NZ" sz="1200" b="0" i="0">
              <a:latin typeface="Franklin Gothic Medium" panose="020B0603020102020204" pitchFamily="34" charset="0"/>
            </a:endParaRPr>
          </a:p>
        </xdr:txBody>
      </xdr:sp>
      <xdr:cxnSp macro="">
        <xdr:nvCxnSpPr>
          <xdr:cNvPr id="9" name="Straight Arrow Connector 8">
            <a:extLst>
              <a:ext uri="{FF2B5EF4-FFF2-40B4-BE49-F238E27FC236}">
                <a16:creationId xmlns:a16="http://schemas.microsoft.com/office/drawing/2014/main" id="{31B4DC96-0ADE-C38E-484D-8AC0182CF9CF}"/>
              </a:ext>
            </a:extLst>
          </xdr:cNvPr>
          <xdr:cNvCxnSpPr>
            <a:stCxn id="7" idx="3"/>
            <a:endCxn id="3" idx="1"/>
          </xdr:cNvCxnSpPr>
        </xdr:nvCxnSpPr>
        <xdr:spPr>
          <a:xfrm>
            <a:off x="2717103" y="4065971"/>
            <a:ext cx="523247"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cxnSp macro="">
        <xdr:nvCxnSpPr>
          <xdr:cNvPr id="10" name="Straight Arrow Connector 9">
            <a:extLst>
              <a:ext uri="{FF2B5EF4-FFF2-40B4-BE49-F238E27FC236}">
                <a16:creationId xmlns:a16="http://schemas.microsoft.com/office/drawing/2014/main" id="{B082F67E-98DF-0EFE-3AFC-DCCCDFB5242A}"/>
              </a:ext>
            </a:extLst>
          </xdr:cNvPr>
          <xdr:cNvCxnSpPr>
            <a:stCxn id="6" idx="3"/>
            <a:endCxn id="8" idx="1"/>
          </xdr:cNvCxnSpPr>
        </xdr:nvCxnSpPr>
        <xdr:spPr>
          <a:xfrm>
            <a:off x="7945441" y="4065971"/>
            <a:ext cx="527375"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11</xdr:col>
      <xdr:colOff>107950</xdr:colOff>
      <xdr:row>1</xdr:row>
      <xdr:rowOff>12700</xdr:rowOff>
    </xdr:from>
    <xdr:to>
      <xdr:col>12</xdr:col>
      <xdr:colOff>457200</xdr:colOff>
      <xdr:row>3</xdr:row>
      <xdr:rowOff>140153</xdr:rowOff>
    </xdr:to>
    <xdr:pic>
      <xdr:nvPicPr>
        <xdr:cNvPr id="11" name="Picture 10">
          <a:extLst>
            <a:ext uri="{FF2B5EF4-FFF2-40B4-BE49-F238E27FC236}">
              <a16:creationId xmlns:a16="http://schemas.microsoft.com/office/drawing/2014/main" id="{35627711-7DEB-6440-9435-166BB37D3691}"/>
            </a:ext>
          </a:extLst>
        </xdr:cNvPr>
        <xdr:cNvPicPr>
          <a:picLocks noChangeAspect="1"/>
        </xdr:cNvPicPr>
      </xdr:nvPicPr>
      <xdr:blipFill>
        <a:blip xmlns:r="http://schemas.openxmlformats.org/officeDocument/2006/relationships" r:embed="rId2"/>
        <a:stretch>
          <a:fillRect/>
        </a:stretch>
      </xdr:blipFill>
      <xdr:spPr>
        <a:xfrm>
          <a:off x="14928850" y="203200"/>
          <a:ext cx="1377950" cy="908503"/>
        </a:xfrm>
        <a:prstGeom prst="rect">
          <a:avLst/>
        </a:prstGeom>
      </xdr:spPr>
    </xdr:pic>
    <xdr:clientData/>
  </xdr:twoCellAnchor>
  <xdr:twoCellAnchor editAs="oneCell">
    <xdr:from>
      <xdr:col>13</xdr:col>
      <xdr:colOff>25400</xdr:colOff>
      <xdr:row>1</xdr:row>
      <xdr:rowOff>330627</xdr:rowOff>
    </xdr:from>
    <xdr:to>
      <xdr:col>13</xdr:col>
      <xdr:colOff>1228725</xdr:colOff>
      <xdr:row>2</xdr:row>
      <xdr:rowOff>181881</xdr:rowOff>
    </xdr:to>
    <xdr:pic>
      <xdr:nvPicPr>
        <xdr:cNvPr id="12" name="Picture 11">
          <a:extLst>
            <a:ext uri="{FF2B5EF4-FFF2-40B4-BE49-F238E27FC236}">
              <a16:creationId xmlns:a16="http://schemas.microsoft.com/office/drawing/2014/main" id="{730BAE17-5EA9-9B47-845F-FB513306F0C2}"/>
            </a:ext>
          </a:extLst>
        </xdr:cNvPr>
        <xdr:cNvPicPr>
          <a:picLocks noChangeAspect="1"/>
        </xdr:cNvPicPr>
      </xdr:nvPicPr>
      <xdr:blipFill>
        <a:blip xmlns:r="http://schemas.openxmlformats.org/officeDocument/2006/relationships" r:embed="rId3"/>
        <a:stretch>
          <a:fillRect/>
        </a:stretch>
      </xdr:blipFill>
      <xdr:spPr>
        <a:xfrm>
          <a:off x="16484600" y="521127"/>
          <a:ext cx="1203325" cy="2894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1238250</xdr:colOff>
      <xdr:row>10</xdr:row>
      <xdr:rowOff>6928</xdr:rowOff>
    </xdr:from>
    <xdr:to>
      <xdr:col>16</xdr:col>
      <xdr:colOff>26749</xdr:colOff>
      <xdr:row>12</xdr:row>
      <xdr:rowOff>162182</xdr:rowOff>
    </xdr:to>
    <xdr:pic>
      <xdr:nvPicPr>
        <xdr:cNvPr id="11" name="Picture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a:stretch>
          <a:fillRect/>
        </a:stretch>
      </xdr:blipFill>
      <xdr:spPr>
        <a:xfrm>
          <a:off x="16773525" y="1226128"/>
          <a:ext cx="1141174" cy="571179"/>
        </a:xfrm>
        <a:prstGeom prst="rect">
          <a:avLst/>
        </a:prstGeom>
      </xdr:spPr>
    </xdr:pic>
    <xdr:clientData/>
  </xdr:twoCellAnchor>
  <xdr:twoCellAnchor>
    <xdr:from>
      <xdr:col>5</xdr:col>
      <xdr:colOff>1295400</xdr:colOff>
      <xdr:row>5</xdr:row>
      <xdr:rowOff>76200</xdr:rowOff>
    </xdr:from>
    <xdr:to>
      <xdr:col>15</xdr:col>
      <xdr:colOff>37335</xdr:colOff>
      <xdr:row>8</xdr:row>
      <xdr:rowOff>136525</xdr:rowOff>
    </xdr:to>
    <xdr:grpSp>
      <xdr:nvGrpSpPr>
        <xdr:cNvPr id="2" name="Group 1">
          <a:extLst>
            <a:ext uri="{FF2B5EF4-FFF2-40B4-BE49-F238E27FC236}">
              <a16:creationId xmlns:a16="http://schemas.microsoft.com/office/drawing/2014/main" id="{22B21923-0508-C446-8084-F248F9E43276}"/>
            </a:ext>
          </a:extLst>
        </xdr:cNvPr>
        <xdr:cNvGrpSpPr/>
      </xdr:nvGrpSpPr>
      <xdr:grpSpPr>
        <a:xfrm>
          <a:off x="7515225" y="1504950"/>
          <a:ext cx="10257660" cy="0"/>
          <a:chOff x="1213842" y="3515557"/>
          <a:chExt cx="8762235" cy="1100828"/>
        </a:xfrm>
      </xdr:grpSpPr>
      <xdr:sp macro="" textlink="">
        <xdr:nvSpPr>
          <xdr:cNvPr id="3" name="Arrow: Right 2">
            <a:extLst>
              <a:ext uri="{FF2B5EF4-FFF2-40B4-BE49-F238E27FC236}">
                <a16:creationId xmlns:a16="http://schemas.microsoft.com/office/drawing/2014/main" id="{A77D5825-6960-44D7-FD6E-6177AE4CED6D}"/>
              </a:ext>
            </a:extLst>
          </xdr:cNvPr>
          <xdr:cNvSpPr/>
        </xdr:nvSpPr>
        <xdr:spPr>
          <a:xfrm>
            <a:off x="324035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1. Understand existing emissions</a:t>
            </a:r>
            <a:endParaRPr lang="en-NZ" sz="1100" b="0" i="0">
              <a:latin typeface="Franklin Gothic Medium" panose="020B0603020102020204" pitchFamily="34" charset="0"/>
            </a:endParaRPr>
          </a:p>
        </xdr:txBody>
      </xdr:sp>
      <xdr:sp macro="" textlink="">
        <xdr:nvSpPr>
          <xdr:cNvPr id="4" name="Arrow: Right 3">
            <a:extLst>
              <a:ext uri="{FF2B5EF4-FFF2-40B4-BE49-F238E27FC236}">
                <a16:creationId xmlns:a16="http://schemas.microsoft.com/office/drawing/2014/main" id="{AC024E68-94E4-56AA-3173-6DA5E454E7F8}"/>
              </a:ext>
            </a:extLst>
          </xdr:cNvPr>
          <xdr:cNvSpPr/>
        </xdr:nvSpPr>
        <xdr:spPr>
          <a:xfrm>
            <a:off x="4841263" y="3515557"/>
            <a:ext cx="1503261" cy="1100828"/>
          </a:xfrm>
          <a:prstGeom prst="rightArrow">
            <a:avLst/>
          </a:prstGeom>
          <a:solidFill>
            <a:srgbClr val="41B496"/>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2. Demand reduction &amp; energy efficiency</a:t>
            </a:r>
            <a:endParaRPr lang="en-NZ" sz="1100" b="0" i="0">
              <a:latin typeface="Franklin Gothic Medium" panose="020B0603020102020204" pitchFamily="34" charset="0"/>
            </a:endParaRPr>
          </a:p>
        </xdr:txBody>
      </xdr:sp>
      <xdr:sp macro="" textlink="">
        <xdr:nvSpPr>
          <xdr:cNvPr id="5" name="Arrow: Right 4">
            <a:extLst>
              <a:ext uri="{FF2B5EF4-FFF2-40B4-BE49-F238E27FC236}">
                <a16:creationId xmlns:a16="http://schemas.microsoft.com/office/drawing/2014/main" id="{3F53D5C5-6E46-5741-3CC4-47944B50B4AB}"/>
              </a:ext>
            </a:extLst>
          </xdr:cNvPr>
          <xdr:cNvSpPr/>
        </xdr:nvSpPr>
        <xdr:spPr>
          <a:xfrm>
            <a:off x="644218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3. Fuel switching</a:t>
            </a:r>
            <a:endParaRPr lang="en-NZ" sz="1100" b="0" i="0">
              <a:latin typeface="Franklin Gothic Medium" panose="020B0603020102020204" pitchFamily="34" charset="0"/>
            </a:endParaRPr>
          </a:p>
        </xdr:txBody>
      </xdr:sp>
      <xdr:sp macro="" textlink="">
        <xdr:nvSpPr>
          <xdr:cNvPr id="6" name="Rectangle: Rounded Corners 5">
            <a:extLst>
              <a:ext uri="{FF2B5EF4-FFF2-40B4-BE49-F238E27FC236}">
                <a16:creationId xmlns:a16="http://schemas.microsoft.com/office/drawing/2014/main" id="{F7D1E8B3-1FA9-8CF0-889A-5BF4A5BDFFB8}"/>
              </a:ext>
            </a:extLst>
          </xdr:cNvPr>
          <xdr:cNvSpPr/>
        </xdr:nvSpPr>
        <xdr:spPr>
          <a:xfrm>
            <a:off x="1213842"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Start</a:t>
            </a:r>
            <a:endParaRPr lang="en-NZ" sz="1200" b="0" i="0">
              <a:latin typeface="Franklin Gothic Medium" panose="020B0603020102020204" pitchFamily="34" charset="0"/>
            </a:endParaRPr>
          </a:p>
        </xdr:txBody>
      </xdr:sp>
      <xdr:sp macro="" textlink="">
        <xdr:nvSpPr>
          <xdr:cNvPr id="7" name="Rectangle: Rounded Corners 6">
            <a:extLst>
              <a:ext uri="{FF2B5EF4-FFF2-40B4-BE49-F238E27FC236}">
                <a16:creationId xmlns:a16="http://schemas.microsoft.com/office/drawing/2014/main" id="{89AE6741-5EA1-2AB6-64A1-1FE2A0CFFAFC}"/>
              </a:ext>
            </a:extLst>
          </xdr:cNvPr>
          <xdr:cNvSpPr/>
        </xdr:nvSpPr>
        <xdr:spPr>
          <a:xfrm>
            <a:off x="8472816"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Emissions Plan</a:t>
            </a:r>
            <a:endParaRPr lang="en-NZ" sz="1200" b="0" i="0">
              <a:latin typeface="Franklin Gothic Medium" panose="020B0603020102020204" pitchFamily="34" charset="0"/>
            </a:endParaRPr>
          </a:p>
        </xdr:txBody>
      </xdr:sp>
      <xdr:cxnSp macro="">
        <xdr:nvCxnSpPr>
          <xdr:cNvPr id="8" name="Straight Arrow Connector 7">
            <a:extLst>
              <a:ext uri="{FF2B5EF4-FFF2-40B4-BE49-F238E27FC236}">
                <a16:creationId xmlns:a16="http://schemas.microsoft.com/office/drawing/2014/main" id="{9DCF908A-6DE3-DA8A-40D0-08BEA687DCED}"/>
              </a:ext>
            </a:extLst>
          </xdr:cNvPr>
          <xdr:cNvCxnSpPr>
            <a:stCxn id="6" idx="3"/>
            <a:endCxn id="3" idx="1"/>
          </xdr:cNvCxnSpPr>
        </xdr:nvCxnSpPr>
        <xdr:spPr>
          <a:xfrm>
            <a:off x="2717103" y="4065971"/>
            <a:ext cx="523247"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cxnSp macro="">
        <xdr:nvCxnSpPr>
          <xdr:cNvPr id="9" name="Straight Arrow Connector 8">
            <a:extLst>
              <a:ext uri="{FF2B5EF4-FFF2-40B4-BE49-F238E27FC236}">
                <a16:creationId xmlns:a16="http://schemas.microsoft.com/office/drawing/2014/main" id="{A33977AB-6DDD-A98E-B467-F3E17D25C878}"/>
              </a:ext>
            </a:extLst>
          </xdr:cNvPr>
          <xdr:cNvCxnSpPr>
            <a:stCxn id="5" idx="3"/>
            <a:endCxn id="7" idx="1"/>
          </xdr:cNvCxnSpPr>
        </xdr:nvCxnSpPr>
        <xdr:spPr>
          <a:xfrm>
            <a:off x="7945441" y="4065971"/>
            <a:ext cx="527375"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16</xdr:col>
      <xdr:colOff>342900</xdr:colOff>
      <xdr:row>5</xdr:row>
      <xdr:rowOff>152400</xdr:rowOff>
    </xdr:from>
    <xdr:to>
      <xdr:col>18</xdr:col>
      <xdr:colOff>504825</xdr:colOff>
      <xdr:row>12</xdr:row>
      <xdr:rowOff>130628</xdr:rowOff>
    </xdr:to>
    <xdr:pic>
      <xdr:nvPicPr>
        <xdr:cNvPr id="10" name="Picture 9">
          <a:extLst>
            <a:ext uri="{FF2B5EF4-FFF2-40B4-BE49-F238E27FC236}">
              <a16:creationId xmlns:a16="http://schemas.microsoft.com/office/drawing/2014/main" id="{3FF2F1FE-99B5-224D-904C-406FAB6E7CC4}"/>
            </a:ext>
          </a:extLst>
        </xdr:cNvPr>
        <xdr:cNvPicPr>
          <a:picLocks noChangeAspect="1"/>
        </xdr:cNvPicPr>
      </xdr:nvPicPr>
      <xdr:blipFill>
        <a:blip xmlns:r="http://schemas.openxmlformats.org/officeDocument/2006/relationships" r:embed="rId2"/>
        <a:stretch>
          <a:fillRect/>
        </a:stretch>
      </xdr:blipFill>
      <xdr:spPr>
        <a:xfrm>
          <a:off x="20713700" y="152400"/>
          <a:ext cx="1562100" cy="892628"/>
        </a:xfrm>
        <a:prstGeom prst="rect">
          <a:avLst/>
        </a:prstGeom>
      </xdr:spPr>
    </xdr:pic>
    <xdr:clientData/>
  </xdr:twoCellAnchor>
  <xdr:twoCellAnchor editAs="oneCell">
    <xdr:from>
      <xdr:col>18</xdr:col>
      <xdr:colOff>889000</xdr:colOff>
      <xdr:row>6</xdr:row>
      <xdr:rowOff>194102</xdr:rowOff>
    </xdr:from>
    <xdr:to>
      <xdr:col>20</xdr:col>
      <xdr:colOff>0</xdr:colOff>
      <xdr:row>11</xdr:row>
      <xdr:rowOff>25879</xdr:rowOff>
    </xdr:to>
    <xdr:pic>
      <xdr:nvPicPr>
        <xdr:cNvPr id="12" name="Picture 11">
          <a:extLst>
            <a:ext uri="{FF2B5EF4-FFF2-40B4-BE49-F238E27FC236}">
              <a16:creationId xmlns:a16="http://schemas.microsoft.com/office/drawing/2014/main" id="{F8CD69B1-190E-0F4D-81B9-DB86AEBECE4F}"/>
            </a:ext>
          </a:extLst>
        </xdr:cNvPr>
        <xdr:cNvPicPr>
          <a:picLocks noChangeAspect="1"/>
        </xdr:cNvPicPr>
      </xdr:nvPicPr>
      <xdr:blipFill>
        <a:blip xmlns:r="http://schemas.openxmlformats.org/officeDocument/2006/relationships" r:embed="rId3"/>
        <a:stretch>
          <a:fillRect/>
        </a:stretch>
      </xdr:blipFill>
      <xdr:spPr>
        <a:xfrm>
          <a:off x="22656800" y="384602"/>
          <a:ext cx="1295400" cy="295754"/>
        </a:xfrm>
        <a:prstGeom prst="rect">
          <a:avLst/>
        </a:prstGeom>
      </xdr:spPr>
    </xdr:pic>
    <xdr:clientData/>
  </xdr:twoCellAnchor>
  <xdr:twoCellAnchor>
    <xdr:from>
      <xdr:col>4</xdr:col>
      <xdr:colOff>269876</xdr:colOff>
      <xdr:row>0</xdr:row>
      <xdr:rowOff>136526</xdr:rowOff>
    </xdr:from>
    <xdr:to>
      <xdr:col>11</xdr:col>
      <xdr:colOff>323850</xdr:colOff>
      <xdr:row>4</xdr:row>
      <xdr:rowOff>28576</xdr:rowOff>
    </xdr:to>
    <xdr:grpSp>
      <xdr:nvGrpSpPr>
        <xdr:cNvPr id="23" name="Group 22">
          <a:extLst>
            <a:ext uri="{FF2B5EF4-FFF2-40B4-BE49-F238E27FC236}">
              <a16:creationId xmlns:a16="http://schemas.microsoft.com/office/drawing/2014/main" id="{521376E2-7161-441E-B43B-CD979097884C}"/>
            </a:ext>
          </a:extLst>
        </xdr:cNvPr>
        <xdr:cNvGrpSpPr/>
      </xdr:nvGrpSpPr>
      <xdr:grpSpPr>
        <a:xfrm>
          <a:off x="5432426" y="136526"/>
          <a:ext cx="9026524" cy="1206500"/>
          <a:chOff x="1213842" y="3515557"/>
          <a:chExt cx="8762235" cy="1100828"/>
        </a:xfrm>
      </xdr:grpSpPr>
      <xdr:sp macro="" textlink="">
        <xdr:nvSpPr>
          <xdr:cNvPr id="24" name="Arrow: Right 23">
            <a:extLst>
              <a:ext uri="{FF2B5EF4-FFF2-40B4-BE49-F238E27FC236}">
                <a16:creationId xmlns:a16="http://schemas.microsoft.com/office/drawing/2014/main" id="{B68DE01A-6EB2-5EAC-868C-86A7C0F638FF}"/>
              </a:ext>
            </a:extLst>
          </xdr:cNvPr>
          <xdr:cNvSpPr/>
        </xdr:nvSpPr>
        <xdr:spPr>
          <a:xfrm>
            <a:off x="324035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1. Understand existing emissions</a:t>
            </a:r>
            <a:endParaRPr lang="en-NZ" sz="1100" b="0" i="0">
              <a:latin typeface="Franklin Gothic Medium" panose="020B0603020102020204" pitchFamily="34" charset="0"/>
            </a:endParaRPr>
          </a:p>
        </xdr:txBody>
      </xdr:sp>
      <xdr:sp macro="" textlink="">
        <xdr:nvSpPr>
          <xdr:cNvPr id="25" name="Arrow: Right 3">
            <a:extLst>
              <a:ext uri="{FF2B5EF4-FFF2-40B4-BE49-F238E27FC236}">
                <a16:creationId xmlns:a16="http://schemas.microsoft.com/office/drawing/2014/main" id="{FD22824E-DAA8-87DF-FC64-599EFFB658EA}"/>
              </a:ext>
            </a:extLst>
          </xdr:cNvPr>
          <xdr:cNvSpPr/>
        </xdr:nvSpPr>
        <xdr:spPr>
          <a:xfrm>
            <a:off x="4841263" y="3515557"/>
            <a:ext cx="1503261" cy="1100828"/>
          </a:xfrm>
          <a:prstGeom prst="rightArrow">
            <a:avLst/>
          </a:prstGeom>
          <a:solidFill>
            <a:srgbClr val="41B496"/>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2. Demand reduction &amp; energy efficiency</a:t>
            </a:r>
            <a:endParaRPr lang="en-NZ" sz="1100" b="0" i="0">
              <a:latin typeface="Franklin Gothic Medium" panose="020B0603020102020204" pitchFamily="34" charset="0"/>
            </a:endParaRPr>
          </a:p>
        </xdr:txBody>
      </xdr:sp>
      <xdr:sp macro="" textlink="">
        <xdr:nvSpPr>
          <xdr:cNvPr id="26" name="Arrow: Right 4">
            <a:extLst>
              <a:ext uri="{FF2B5EF4-FFF2-40B4-BE49-F238E27FC236}">
                <a16:creationId xmlns:a16="http://schemas.microsoft.com/office/drawing/2014/main" id="{3D65B355-6E46-32F8-01FC-F8336A80870C}"/>
              </a:ext>
            </a:extLst>
          </xdr:cNvPr>
          <xdr:cNvSpPr/>
        </xdr:nvSpPr>
        <xdr:spPr>
          <a:xfrm>
            <a:off x="644218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3. Fuel switching</a:t>
            </a:r>
            <a:endParaRPr lang="en-NZ" sz="1100" b="0" i="0">
              <a:latin typeface="Franklin Gothic Medium" panose="020B0603020102020204" pitchFamily="34" charset="0"/>
            </a:endParaRPr>
          </a:p>
        </xdr:txBody>
      </xdr:sp>
      <xdr:sp macro="" textlink="">
        <xdr:nvSpPr>
          <xdr:cNvPr id="27" name="Rectangle: Rounded Corners 5">
            <a:extLst>
              <a:ext uri="{FF2B5EF4-FFF2-40B4-BE49-F238E27FC236}">
                <a16:creationId xmlns:a16="http://schemas.microsoft.com/office/drawing/2014/main" id="{7D7F98D6-B559-E3F4-6AE9-FE3A2CD1DA43}"/>
              </a:ext>
            </a:extLst>
          </xdr:cNvPr>
          <xdr:cNvSpPr/>
        </xdr:nvSpPr>
        <xdr:spPr>
          <a:xfrm>
            <a:off x="1213842"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Start</a:t>
            </a:r>
            <a:endParaRPr lang="en-NZ" sz="1200" b="0" i="0">
              <a:latin typeface="Franklin Gothic Medium" panose="020B0603020102020204" pitchFamily="34" charset="0"/>
            </a:endParaRPr>
          </a:p>
        </xdr:txBody>
      </xdr:sp>
      <xdr:sp macro="" textlink="">
        <xdr:nvSpPr>
          <xdr:cNvPr id="28" name="Rectangle: Rounded Corners 6">
            <a:extLst>
              <a:ext uri="{FF2B5EF4-FFF2-40B4-BE49-F238E27FC236}">
                <a16:creationId xmlns:a16="http://schemas.microsoft.com/office/drawing/2014/main" id="{AD7E9D63-FF72-3535-5444-3384C11462D0}"/>
              </a:ext>
            </a:extLst>
          </xdr:cNvPr>
          <xdr:cNvSpPr/>
        </xdr:nvSpPr>
        <xdr:spPr>
          <a:xfrm>
            <a:off x="8472816"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Emissions Plan</a:t>
            </a:r>
            <a:endParaRPr lang="en-NZ" sz="1200" b="0" i="0">
              <a:latin typeface="Franklin Gothic Medium" panose="020B0603020102020204" pitchFamily="34" charset="0"/>
            </a:endParaRPr>
          </a:p>
        </xdr:txBody>
      </xdr:sp>
      <xdr:cxnSp macro="">
        <xdr:nvCxnSpPr>
          <xdr:cNvPr id="29" name="Straight Arrow Connector 28">
            <a:extLst>
              <a:ext uri="{FF2B5EF4-FFF2-40B4-BE49-F238E27FC236}">
                <a16:creationId xmlns:a16="http://schemas.microsoft.com/office/drawing/2014/main" id="{63B21B04-6956-2396-ED1B-75EB493BD06E}"/>
              </a:ext>
            </a:extLst>
          </xdr:cNvPr>
          <xdr:cNvCxnSpPr>
            <a:stCxn id="27" idx="3"/>
            <a:endCxn id="24" idx="1"/>
          </xdr:cNvCxnSpPr>
        </xdr:nvCxnSpPr>
        <xdr:spPr>
          <a:xfrm>
            <a:off x="2717103" y="4065971"/>
            <a:ext cx="523247"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cxnSp macro="">
        <xdr:nvCxnSpPr>
          <xdr:cNvPr id="30" name="Straight Arrow Connector 29">
            <a:extLst>
              <a:ext uri="{FF2B5EF4-FFF2-40B4-BE49-F238E27FC236}">
                <a16:creationId xmlns:a16="http://schemas.microsoft.com/office/drawing/2014/main" id="{B54363B4-6489-67D8-C02D-692F0C60946D}"/>
              </a:ext>
            </a:extLst>
          </xdr:cNvPr>
          <xdr:cNvCxnSpPr>
            <a:stCxn id="26" idx="3"/>
            <a:endCxn id="28" idx="1"/>
          </xdr:cNvCxnSpPr>
        </xdr:nvCxnSpPr>
        <xdr:spPr>
          <a:xfrm>
            <a:off x="7945441" y="4065971"/>
            <a:ext cx="527375"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11</xdr:col>
      <xdr:colOff>762000</xdr:colOff>
      <xdr:row>1</xdr:row>
      <xdr:rowOff>95250</xdr:rowOff>
    </xdr:from>
    <xdr:to>
      <xdr:col>14</xdr:col>
      <xdr:colOff>777875</xdr:colOff>
      <xdr:row>3</xdr:row>
      <xdr:rowOff>222703</xdr:rowOff>
    </xdr:to>
    <xdr:pic>
      <xdr:nvPicPr>
        <xdr:cNvPr id="33" name="Picture 32">
          <a:extLst>
            <a:ext uri="{FF2B5EF4-FFF2-40B4-BE49-F238E27FC236}">
              <a16:creationId xmlns:a16="http://schemas.microsoft.com/office/drawing/2014/main" id="{5E101B1A-114A-4C52-BDA3-27BD99B949D1}"/>
            </a:ext>
          </a:extLst>
        </xdr:cNvPr>
        <xdr:cNvPicPr>
          <a:picLocks noChangeAspect="1"/>
        </xdr:cNvPicPr>
      </xdr:nvPicPr>
      <xdr:blipFill>
        <a:blip xmlns:r="http://schemas.openxmlformats.org/officeDocument/2006/relationships" r:embed="rId2"/>
        <a:stretch>
          <a:fillRect/>
        </a:stretch>
      </xdr:blipFill>
      <xdr:spPr>
        <a:xfrm>
          <a:off x="14897100" y="285750"/>
          <a:ext cx="1377950" cy="908503"/>
        </a:xfrm>
        <a:prstGeom prst="rect">
          <a:avLst/>
        </a:prstGeom>
      </xdr:spPr>
    </xdr:pic>
    <xdr:clientData/>
  </xdr:twoCellAnchor>
  <xdr:twoCellAnchor editAs="oneCell">
    <xdr:from>
      <xdr:col>14</xdr:col>
      <xdr:colOff>984250</xdr:colOff>
      <xdr:row>1</xdr:row>
      <xdr:rowOff>394127</xdr:rowOff>
    </xdr:from>
    <xdr:to>
      <xdr:col>14</xdr:col>
      <xdr:colOff>2187575</xdr:colOff>
      <xdr:row>2</xdr:row>
      <xdr:rowOff>245381</xdr:rowOff>
    </xdr:to>
    <xdr:pic>
      <xdr:nvPicPr>
        <xdr:cNvPr id="34" name="Picture 33">
          <a:extLst>
            <a:ext uri="{FF2B5EF4-FFF2-40B4-BE49-F238E27FC236}">
              <a16:creationId xmlns:a16="http://schemas.microsoft.com/office/drawing/2014/main" id="{087CBEEF-45B7-4428-BDB5-AC348D19CCDF}"/>
            </a:ext>
          </a:extLst>
        </xdr:cNvPr>
        <xdr:cNvPicPr>
          <a:picLocks noChangeAspect="1"/>
        </xdr:cNvPicPr>
      </xdr:nvPicPr>
      <xdr:blipFill>
        <a:blip xmlns:r="http://schemas.openxmlformats.org/officeDocument/2006/relationships" r:embed="rId3"/>
        <a:stretch>
          <a:fillRect/>
        </a:stretch>
      </xdr:blipFill>
      <xdr:spPr>
        <a:xfrm>
          <a:off x="16481425" y="584627"/>
          <a:ext cx="1203325" cy="28940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371475</xdr:colOff>
      <xdr:row>4</xdr:row>
      <xdr:rowOff>133350</xdr:rowOff>
    </xdr:from>
    <xdr:to>
      <xdr:col>13</xdr:col>
      <xdr:colOff>912574</xdr:colOff>
      <xdr:row>9</xdr:row>
      <xdr:rowOff>2854</xdr:rowOff>
    </xdr:to>
    <xdr:pic>
      <xdr:nvPicPr>
        <xdr:cNvPr id="10" name="Pictur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1"/>
        <a:stretch>
          <a:fillRect/>
        </a:stretch>
      </xdr:blipFill>
      <xdr:spPr>
        <a:xfrm>
          <a:off x="16106775" y="1209675"/>
          <a:ext cx="1141174" cy="571179"/>
        </a:xfrm>
        <a:prstGeom prst="rect">
          <a:avLst/>
        </a:prstGeom>
      </xdr:spPr>
    </xdr:pic>
    <xdr:clientData/>
  </xdr:twoCellAnchor>
  <xdr:twoCellAnchor>
    <xdr:from>
      <xdr:col>4</xdr:col>
      <xdr:colOff>66676</xdr:colOff>
      <xdr:row>24</xdr:row>
      <xdr:rowOff>0</xdr:rowOff>
    </xdr:from>
    <xdr:to>
      <xdr:col>6</xdr:col>
      <xdr:colOff>666750</xdr:colOff>
      <xdr:row>27</xdr:row>
      <xdr:rowOff>0</xdr:rowOff>
    </xdr:to>
    <xdr:sp macro="" textlink="">
      <xdr:nvSpPr>
        <xdr:cNvPr id="11" name="TextBox 10">
          <a:extLst>
            <a:ext uri="{FF2B5EF4-FFF2-40B4-BE49-F238E27FC236}">
              <a16:creationId xmlns:a16="http://schemas.microsoft.com/office/drawing/2014/main" id="{BE8A31B2-B4FD-4EB4-81FF-1845FD3EDDC5}"/>
            </a:ext>
          </a:extLst>
        </xdr:cNvPr>
        <xdr:cNvSpPr txBox="1"/>
      </xdr:nvSpPr>
      <xdr:spPr>
        <a:xfrm>
          <a:off x="5562601" y="4848225"/>
          <a:ext cx="4029074" cy="628650"/>
        </a:xfrm>
        <a:prstGeom prst="rect">
          <a:avLst/>
        </a:prstGeom>
        <a:solidFill>
          <a:schemeClr val="accent6">
            <a:lumMod val="20000"/>
            <a:lumOff val="80000"/>
          </a:schemeClr>
        </a:solidFill>
        <a:ln w="31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pPr marL="0" indent="0"/>
          <a:r>
            <a:rPr lang="en-NZ" sz="1000" b="0" i="0">
              <a:solidFill>
                <a:schemeClr val="dk1"/>
              </a:solidFill>
              <a:latin typeface="Franklin Gothic Book" panose="020B0503020102020204" pitchFamily="34" charset="0"/>
              <a:ea typeface="+mn-ea"/>
              <a:cs typeface="+mn-cs"/>
            </a:rPr>
            <a:t>Tip: If</a:t>
          </a:r>
          <a:r>
            <a:rPr lang="en-NZ" sz="1000" b="0" i="0" baseline="0">
              <a:solidFill>
                <a:schemeClr val="dk1"/>
              </a:solidFill>
              <a:latin typeface="Franklin Gothic Book" panose="020B0503020102020204" pitchFamily="34" charset="0"/>
              <a:ea typeface="+mn-ea"/>
              <a:cs typeface="+mn-cs"/>
            </a:rPr>
            <a:t> your organisation does not provide specific guidance on project factors displayed to the left, use the default values as they are standard values.</a:t>
          </a:r>
          <a:endParaRPr lang="en-NZ" sz="1000" b="0" i="0">
            <a:solidFill>
              <a:schemeClr val="dk1"/>
            </a:solidFill>
            <a:latin typeface="Franklin Gothic Book" panose="020B0503020102020204" pitchFamily="34" charset="0"/>
            <a:ea typeface="+mn-ea"/>
            <a:cs typeface="+mn-cs"/>
          </a:endParaRPr>
        </a:p>
        <a:p>
          <a:pPr marL="0" indent="0"/>
          <a:endParaRPr lang="en-NZ" sz="1000" b="0">
            <a:solidFill>
              <a:schemeClr val="dk1"/>
            </a:solidFill>
            <a:latin typeface="Avenir Next LT Pro Light" panose="020B0304020202020204" pitchFamily="34" charset="0"/>
            <a:ea typeface="+mn-ea"/>
            <a:cs typeface="+mn-cs"/>
          </a:endParaRPr>
        </a:p>
      </xdr:txBody>
    </xdr:sp>
    <xdr:clientData/>
  </xdr:twoCellAnchor>
  <xdr:twoCellAnchor>
    <xdr:from>
      <xdr:col>9</xdr:col>
      <xdr:colOff>76200</xdr:colOff>
      <xdr:row>29</xdr:row>
      <xdr:rowOff>85724</xdr:rowOff>
    </xdr:from>
    <xdr:to>
      <xdr:col>14</xdr:col>
      <xdr:colOff>0</xdr:colOff>
      <xdr:row>39</xdr:row>
      <xdr:rowOff>28574</xdr:rowOff>
    </xdr:to>
    <xdr:sp macro="" textlink="">
      <xdr:nvSpPr>
        <xdr:cNvPr id="12" name="TextBox 11">
          <a:extLst>
            <a:ext uri="{FF2B5EF4-FFF2-40B4-BE49-F238E27FC236}">
              <a16:creationId xmlns:a16="http://schemas.microsoft.com/office/drawing/2014/main" id="{14B2D700-FD16-4380-8C42-6F034F21B132}"/>
            </a:ext>
          </a:extLst>
        </xdr:cNvPr>
        <xdr:cNvSpPr txBox="1"/>
      </xdr:nvSpPr>
      <xdr:spPr>
        <a:xfrm>
          <a:off x="14144625" y="5943599"/>
          <a:ext cx="3581400" cy="1952625"/>
        </a:xfrm>
        <a:prstGeom prst="rect">
          <a:avLst/>
        </a:prstGeom>
        <a:solidFill>
          <a:schemeClr val="accent6">
            <a:lumMod val="20000"/>
            <a:lumOff val="80000"/>
          </a:schemeClr>
        </a:solidFill>
        <a:ln w="31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pPr marL="0" indent="0"/>
          <a:r>
            <a:rPr lang="en-NZ" sz="1000" b="0" i="0">
              <a:solidFill>
                <a:schemeClr val="dk1"/>
              </a:solidFill>
              <a:latin typeface="Franklin Gothic Book" panose="020B0503020102020204" pitchFamily="34" charset="0"/>
              <a:ea typeface="+mn-ea"/>
              <a:cs typeface="+mn-cs"/>
            </a:rPr>
            <a:t>Tip: System refers the specfic</a:t>
          </a:r>
          <a:r>
            <a:rPr lang="en-NZ" sz="1000" b="0" i="0" baseline="0">
              <a:solidFill>
                <a:schemeClr val="dk1"/>
              </a:solidFill>
              <a:latin typeface="Franklin Gothic Book" panose="020B0503020102020204" pitchFamily="34" charset="0"/>
              <a:ea typeface="+mn-ea"/>
              <a:cs typeface="+mn-cs"/>
            </a:rPr>
            <a:t> piece of equipment(s) involved in the fuel switching project. I.e., if your project involves replacing a natural gas boiler with a low carbon technology that would be the system and the options would be the replacement technologies (electric boiler, heat pump etc.)</a:t>
          </a:r>
        </a:p>
        <a:p>
          <a:pPr marL="0" indent="0"/>
          <a:endParaRPr lang="en-NZ" sz="1000" b="0" i="0" baseline="0">
            <a:solidFill>
              <a:schemeClr val="dk1"/>
            </a:solidFill>
            <a:latin typeface="Franklin Gothic Book" panose="020B0503020102020204" pitchFamily="34" charset="0"/>
            <a:ea typeface="+mn-ea"/>
            <a:cs typeface="+mn-cs"/>
          </a:endParaRPr>
        </a:p>
        <a:p>
          <a:pPr marL="0" indent="0"/>
          <a:r>
            <a:rPr lang="en-NZ" sz="1000" b="0" i="0" baseline="0">
              <a:solidFill>
                <a:schemeClr val="dk1"/>
              </a:solidFill>
              <a:latin typeface="Franklin Gothic Book" panose="020B0503020102020204" pitchFamily="34" charset="0"/>
              <a:ea typeface="+mn-ea"/>
              <a:cs typeface="+mn-cs"/>
            </a:rPr>
            <a:t>If you have multiple natural gas boilers being replaced by a single low carbon system then those pieces of equipment can be grouped.</a:t>
          </a:r>
        </a:p>
      </xdr:txBody>
    </xdr:sp>
    <xdr:clientData/>
  </xdr:twoCellAnchor>
  <xdr:twoCellAnchor>
    <xdr:from>
      <xdr:col>3</xdr:col>
      <xdr:colOff>307975</xdr:colOff>
      <xdr:row>0</xdr:row>
      <xdr:rowOff>92075</xdr:rowOff>
    </xdr:from>
    <xdr:to>
      <xdr:col>9</xdr:col>
      <xdr:colOff>332610</xdr:colOff>
      <xdr:row>4</xdr:row>
      <xdr:rowOff>38100</xdr:rowOff>
    </xdr:to>
    <xdr:grpSp>
      <xdr:nvGrpSpPr>
        <xdr:cNvPr id="21" name="Group 20">
          <a:extLst>
            <a:ext uri="{FF2B5EF4-FFF2-40B4-BE49-F238E27FC236}">
              <a16:creationId xmlns:a16="http://schemas.microsoft.com/office/drawing/2014/main" id="{5CB9349C-D162-7745-8F67-67F32597003D}"/>
            </a:ext>
          </a:extLst>
        </xdr:cNvPr>
        <xdr:cNvGrpSpPr/>
      </xdr:nvGrpSpPr>
      <xdr:grpSpPr>
        <a:xfrm>
          <a:off x="4060825" y="92075"/>
          <a:ext cx="10283060" cy="1031875"/>
          <a:chOff x="1213842" y="3515557"/>
          <a:chExt cx="8762235" cy="1100828"/>
        </a:xfrm>
      </xdr:grpSpPr>
      <xdr:sp macro="" textlink="">
        <xdr:nvSpPr>
          <xdr:cNvPr id="22" name="Arrow: Right 2">
            <a:extLst>
              <a:ext uri="{FF2B5EF4-FFF2-40B4-BE49-F238E27FC236}">
                <a16:creationId xmlns:a16="http://schemas.microsoft.com/office/drawing/2014/main" id="{34B856A5-E908-CC20-BF97-4844E0AE7367}"/>
              </a:ext>
            </a:extLst>
          </xdr:cNvPr>
          <xdr:cNvSpPr/>
        </xdr:nvSpPr>
        <xdr:spPr>
          <a:xfrm>
            <a:off x="324035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1. Understand existing emissions</a:t>
            </a:r>
            <a:endParaRPr lang="en-NZ" sz="1100" b="0" i="0">
              <a:latin typeface="Franklin Gothic Medium" panose="020B0603020102020204" pitchFamily="34" charset="0"/>
            </a:endParaRPr>
          </a:p>
        </xdr:txBody>
      </xdr:sp>
      <xdr:sp macro="" textlink="">
        <xdr:nvSpPr>
          <xdr:cNvPr id="23" name="Arrow: Right 3">
            <a:extLst>
              <a:ext uri="{FF2B5EF4-FFF2-40B4-BE49-F238E27FC236}">
                <a16:creationId xmlns:a16="http://schemas.microsoft.com/office/drawing/2014/main" id="{EFFB220C-1086-2792-6BD4-44BFC190E4F9}"/>
              </a:ext>
            </a:extLst>
          </xdr:cNvPr>
          <xdr:cNvSpPr/>
        </xdr:nvSpPr>
        <xdr:spPr>
          <a:xfrm>
            <a:off x="4841263"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2. Demand reduction &amp; energy efficiency</a:t>
            </a:r>
            <a:endParaRPr lang="en-NZ" sz="1100" b="0" i="0">
              <a:latin typeface="Franklin Gothic Medium" panose="020B0603020102020204" pitchFamily="34" charset="0"/>
            </a:endParaRPr>
          </a:p>
        </xdr:txBody>
      </xdr:sp>
      <xdr:sp macro="" textlink="">
        <xdr:nvSpPr>
          <xdr:cNvPr id="24" name="Arrow: Right 4">
            <a:extLst>
              <a:ext uri="{FF2B5EF4-FFF2-40B4-BE49-F238E27FC236}">
                <a16:creationId xmlns:a16="http://schemas.microsoft.com/office/drawing/2014/main" id="{E4E96D22-382D-E636-5D1B-90CFAE7EAA4B}"/>
              </a:ext>
            </a:extLst>
          </xdr:cNvPr>
          <xdr:cNvSpPr/>
        </xdr:nvSpPr>
        <xdr:spPr>
          <a:xfrm>
            <a:off x="6442180" y="3515557"/>
            <a:ext cx="1503261" cy="1100828"/>
          </a:xfrm>
          <a:prstGeom prst="rightArrow">
            <a:avLst/>
          </a:prstGeom>
          <a:solidFill>
            <a:srgbClr val="41B496"/>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3. Fuel switching</a:t>
            </a:r>
            <a:endParaRPr lang="en-NZ" sz="1100" b="0" i="0">
              <a:latin typeface="Franklin Gothic Medium" panose="020B0603020102020204" pitchFamily="34" charset="0"/>
            </a:endParaRPr>
          </a:p>
        </xdr:txBody>
      </xdr:sp>
      <xdr:sp macro="" textlink="">
        <xdr:nvSpPr>
          <xdr:cNvPr id="25" name="Rectangle: Rounded Corners 5">
            <a:extLst>
              <a:ext uri="{FF2B5EF4-FFF2-40B4-BE49-F238E27FC236}">
                <a16:creationId xmlns:a16="http://schemas.microsoft.com/office/drawing/2014/main" id="{8D1857DD-727E-9FE8-3519-5B7C99B2C5A1}"/>
              </a:ext>
            </a:extLst>
          </xdr:cNvPr>
          <xdr:cNvSpPr/>
        </xdr:nvSpPr>
        <xdr:spPr>
          <a:xfrm>
            <a:off x="1213842"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Start</a:t>
            </a:r>
            <a:endParaRPr lang="en-NZ" sz="1200" b="0" i="0">
              <a:latin typeface="Franklin Gothic Medium" panose="020B0603020102020204" pitchFamily="34" charset="0"/>
            </a:endParaRPr>
          </a:p>
        </xdr:txBody>
      </xdr:sp>
      <xdr:sp macro="" textlink="">
        <xdr:nvSpPr>
          <xdr:cNvPr id="26" name="Rectangle: Rounded Corners 6">
            <a:extLst>
              <a:ext uri="{FF2B5EF4-FFF2-40B4-BE49-F238E27FC236}">
                <a16:creationId xmlns:a16="http://schemas.microsoft.com/office/drawing/2014/main" id="{1884F817-8697-8673-5500-C59ECDA7D997}"/>
              </a:ext>
            </a:extLst>
          </xdr:cNvPr>
          <xdr:cNvSpPr/>
        </xdr:nvSpPr>
        <xdr:spPr>
          <a:xfrm>
            <a:off x="8472816"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Emissions Plan</a:t>
            </a:r>
            <a:endParaRPr lang="en-NZ" sz="1200" b="0" i="0">
              <a:latin typeface="Franklin Gothic Medium" panose="020B0603020102020204" pitchFamily="34" charset="0"/>
            </a:endParaRPr>
          </a:p>
        </xdr:txBody>
      </xdr:sp>
      <xdr:cxnSp macro="">
        <xdr:nvCxnSpPr>
          <xdr:cNvPr id="27" name="Straight Arrow Connector 26">
            <a:extLst>
              <a:ext uri="{FF2B5EF4-FFF2-40B4-BE49-F238E27FC236}">
                <a16:creationId xmlns:a16="http://schemas.microsoft.com/office/drawing/2014/main" id="{F562511B-1D45-8CC8-048A-94D9047036D5}"/>
              </a:ext>
            </a:extLst>
          </xdr:cNvPr>
          <xdr:cNvCxnSpPr>
            <a:stCxn id="25" idx="3"/>
            <a:endCxn id="22" idx="1"/>
          </xdr:cNvCxnSpPr>
        </xdr:nvCxnSpPr>
        <xdr:spPr>
          <a:xfrm>
            <a:off x="2717103" y="4065971"/>
            <a:ext cx="523247"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cxnSp macro="">
        <xdr:nvCxnSpPr>
          <xdr:cNvPr id="28" name="Straight Arrow Connector 27">
            <a:extLst>
              <a:ext uri="{FF2B5EF4-FFF2-40B4-BE49-F238E27FC236}">
                <a16:creationId xmlns:a16="http://schemas.microsoft.com/office/drawing/2014/main" id="{08687FFF-9423-4580-987A-646350244E39}"/>
              </a:ext>
            </a:extLst>
          </xdr:cNvPr>
          <xdr:cNvCxnSpPr>
            <a:stCxn id="24" idx="3"/>
            <a:endCxn id="26" idx="1"/>
          </xdr:cNvCxnSpPr>
        </xdr:nvCxnSpPr>
        <xdr:spPr>
          <a:xfrm>
            <a:off x="7945441" y="4065971"/>
            <a:ext cx="527375"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9</xdr:col>
      <xdr:colOff>876300</xdr:colOff>
      <xdr:row>1</xdr:row>
      <xdr:rowOff>28575</xdr:rowOff>
    </xdr:from>
    <xdr:to>
      <xdr:col>12</xdr:col>
      <xdr:colOff>98425</xdr:colOff>
      <xdr:row>4</xdr:row>
      <xdr:rowOff>32203</xdr:rowOff>
    </xdr:to>
    <xdr:pic>
      <xdr:nvPicPr>
        <xdr:cNvPr id="29" name="Picture 28">
          <a:extLst>
            <a:ext uri="{FF2B5EF4-FFF2-40B4-BE49-F238E27FC236}">
              <a16:creationId xmlns:a16="http://schemas.microsoft.com/office/drawing/2014/main" id="{32FFD336-663A-5B43-B98A-F02CE72EB9E0}"/>
            </a:ext>
          </a:extLst>
        </xdr:cNvPr>
        <xdr:cNvPicPr>
          <a:picLocks noChangeAspect="1"/>
        </xdr:cNvPicPr>
      </xdr:nvPicPr>
      <xdr:blipFill>
        <a:blip xmlns:r="http://schemas.openxmlformats.org/officeDocument/2006/relationships" r:embed="rId2"/>
        <a:stretch>
          <a:fillRect/>
        </a:stretch>
      </xdr:blipFill>
      <xdr:spPr>
        <a:xfrm>
          <a:off x="14887575" y="200025"/>
          <a:ext cx="1384300" cy="918028"/>
        </a:xfrm>
        <a:prstGeom prst="rect">
          <a:avLst/>
        </a:prstGeom>
      </xdr:spPr>
    </xdr:pic>
    <xdr:clientData/>
  </xdr:twoCellAnchor>
  <xdr:twoCellAnchor editAs="oneCell">
    <xdr:from>
      <xdr:col>12</xdr:col>
      <xdr:colOff>180975</xdr:colOff>
      <xdr:row>1</xdr:row>
      <xdr:rowOff>327452</xdr:rowOff>
    </xdr:from>
    <xdr:to>
      <xdr:col>13</xdr:col>
      <xdr:colOff>723900</xdr:colOff>
      <xdr:row>2</xdr:row>
      <xdr:rowOff>178706</xdr:rowOff>
    </xdr:to>
    <xdr:pic>
      <xdr:nvPicPr>
        <xdr:cNvPr id="30" name="Picture 29">
          <a:extLst>
            <a:ext uri="{FF2B5EF4-FFF2-40B4-BE49-F238E27FC236}">
              <a16:creationId xmlns:a16="http://schemas.microsoft.com/office/drawing/2014/main" id="{CC1866D4-8302-A242-8215-DF1ECEC4217D}"/>
            </a:ext>
          </a:extLst>
        </xdr:cNvPr>
        <xdr:cNvPicPr>
          <a:picLocks noChangeAspect="1"/>
        </xdr:cNvPicPr>
      </xdr:nvPicPr>
      <xdr:blipFill>
        <a:blip xmlns:r="http://schemas.openxmlformats.org/officeDocument/2006/relationships" r:embed="rId3"/>
        <a:stretch>
          <a:fillRect/>
        </a:stretch>
      </xdr:blipFill>
      <xdr:spPr>
        <a:xfrm>
          <a:off x="16354425" y="498902"/>
          <a:ext cx="1152525" cy="28940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635000</xdr:colOff>
      <xdr:row>0</xdr:row>
      <xdr:rowOff>127000</xdr:rowOff>
    </xdr:from>
    <xdr:to>
      <xdr:col>3</xdr:col>
      <xdr:colOff>241300</xdr:colOff>
      <xdr:row>3</xdr:row>
      <xdr:rowOff>92528</xdr:rowOff>
    </xdr:to>
    <xdr:pic>
      <xdr:nvPicPr>
        <xdr:cNvPr id="2" name="Picture 1">
          <a:extLst>
            <a:ext uri="{FF2B5EF4-FFF2-40B4-BE49-F238E27FC236}">
              <a16:creationId xmlns:a16="http://schemas.microsoft.com/office/drawing/2014/main" id="{3CBC46A4-ADEC-AE4B-8C74-57F89D2B795F}"/>
            </a:ext>
          </a:extLst>
        </xdr:cNvPr>
        <xdr:cNvPicPr>
          <a:picLocks noChangeAspect="1"/>
        </xdr:cNvPicPr>
      </xdr:nvPicPr>
      <xdr:blipFill>
        <a:blip xmlns:r="http://schemas.openxmlformats.org/officeDocument/2006/relationships" r:embed="rId1"/>
        <a:stretch>
          <a:fillRect/>
        </a:stretch>
      </xdr:blipFill>
      <xdr:spPr>
        <a:xfrm>
          <a:off x="5283200" y="127000"/>
          <a:ext cx="1562100" cy="892628"/>
        </a:xfrm>
        <a:prstGeom prst="rect">
          <a:avLst/>
        </a:prstGeom>
      </xdr:spPr>
    </xdr:pic>
    <xdr:clientData/>
  </xdr:twoCellAnchor>
  <xdr:twoCellAnchor editAs="oneCell">
    <xdr:from>
      <xdr:col>3</xdr:col>
      <xdr:colOff>622300</xdr:colOff>
      <xdr:row>1</xdr:row>
      <xdr:rowOff>194102</xdr:rowOff>
    </xdr:from>
    <xdr:to>
      <xdr:col>4</xdr:col>
      <xdr:colOff>3175</xdr:colOff>
      <xdr:row>2</xdr:row>
      <xdr:rowOff>45356</xdr:rowOff>
    </xdr:to>
    <xdr:pic>
      <xdr:nvPicPr>
        <xdr:cNvPr id="3" name="Picture 2">
          <a:extLst>
            <a:ext uri="{FF2B5EF4-FFF2-40B4-BE49-F238E27FC236}">
              <a16:creationId xmlns:a16="http://schemas.microsoft.com/office/drawing/2014/main" id="{C6D9879E-AA65-084A-AF93-B8AD92A3B7B9}"/>
            </a:ext>
          </a:extLst>
        </xdr:cNvPr>
        <xdr:cNvPicPr>
          <a:picLocks noChangeAspect="1"/>
        </xdr:cNvPicPr>
      </xdr:nvPicPr>
      <xdr:blipFill>
        <a:blip xmlns:r="http://schemas.openxmlformats.org/officeDocument/2006/relationships" r:embed="rId2"/>
        <a:stretch>
          <a:fillRect/>
        </a:stretch>
      </xdr:blipFill>
      <xdr:spPr>
        <a:xfrm>
          <a:off x="7226300" y="359202"/>
          <a:ext cx="1295400" cy="2957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467895</xdr:colOff>
      <xdr:row>0</xdr:row>
      <xdr:rowOff>116973</xdr:rowOff>
    </xdr:from>
    <xdr:to>
      <xdr:col>6</xdr:col>
      <xdr:colOff>509337</xdr:colOff>
      <xdr:row>3</xdr:row>
      <xdr:rowOff>73812</xdr:rowOff>
    </xdr:to>
    <xdr:pic>
      <xdr:nvPicPr>
        <xdr:cNvPr id="2" name="Picture 1">
          <a:extLst>
            <a:ext uri="{FF2B5EF4-FFF2-40B4-BE49-F238E27FC236}">
              <a16:creationId xmlns:a16="http://schemas.microsoft.com/office/drawing/2014/main" id="{98DC5F0E-5ECB-CF46-AC41-D1CA57A50C08}"/>
            </a:ext>
          </a:extLst>
        </xdr:cNvPr>
        <xdr:cNvPicPr>
          <a:picLocks noChangeAspect="1"/>
        </xdr:cNvPicPr>
      </xdr:nvPicPr>
      <xdr:blipFill>
        <a:blip xmlns:r="http://schemas.openxmlformats.org/officeDocument/2006/relationships" r:embed="rId1"/>
        <a:stretch>
          <a:fillRect/>
        </a:stretch>
      </xdr:blipFill>
      <xdr:spPr>
        <a:xfrm>
          <a:off x="3744495" y="116973"/>
          <a:ext cx="1365417" cy="909339"/>
        </a:xfrm>
        <a:prstGeom prst="rect">
          <a:avLst/>
        </a:prstGeom>
      </xdr:spPr>
    </xdr:pic>
    <xdr:clientData/>
  </xdr:twoCellAnchor>
  <xdr:twoCellAnchor editAs="oneCell">
    <xdr:from>
      <xdr:col>7</xdr:col>
      <xdr:colOff>21390</xdr:colOff>
      <xdr:row>1</xdr:row>
      <xdr:rowOff>182070</xdr:rowOff>
    </xdr:from>
    <xdr:to>
      <xdr:col>26</xdr:col>
      <xdr:colOff>1504</xdr:colOff>
      <xdr:row>2</xdr:row>
      <xdr:rowOff>26640</xdr:rowOff>
    </xdr:to>
    <xdr:pic>
      <xdr:nvPicPr>
        <xdr:cNvPr id="3" name="Picture 2">
          <a:extLst>
            <a:ext uri="{FF2B5EF4-FFF2-40B4-BE49-F238E27FC236}">
              <a16:creationId xmlns:a16="http://schemas.microsoft.com/office/drawing/2014/main" id="{8A7E8BB6-0884-B843-8BAE-E7A518D7179F}"/>
            </a:ext>
          </a:extLst>
        </xdr:cNvPr>
        <xdr:cNvPicPr>
          <a:picLocks noChangeAspect="1"/>
        </xdr:cNvPicPr>
      </xdr:nvPicPr>
      <xdr:blipFill>
        <a:blip xmlns:r="http://schemas.openxmlformats.org/officeDocument/2006/relationships" r:embed="rId2"/>
        <a:stretch>
          <a:fillRect/>
        </a:stretch>
      </xdr:blipFill>
      <xdr:spPr>
        <a:xfrm>
          <a:off x="5383965" y="353520"/>
          <a:ext cx="1123114" cy="28272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1549400</xdr:colOff>
      <xdr:row>0</xdr:row>
      <xdr:rowOff>88900</xdr:rowOff>
    </xdr:from>
    <xdr:to>
      <xdr:col>3</xdr:col>
      <xdr:colOff>1054100</xdr:colOff>
      <xdr:row>3</xdr:row>
      <xdr:rowOff>54428</xdr:rowOff>
    </xdr:to>
    <xdr:pic>
      <xdr:nvPicPr>
        <xdr:cNvPr id="2" name="Picture 1">
          <a:extLst>
            <a:ext uri="{FF2B5EF4-FFF2-40B4-BE49-F238E27FC236}">
              <a16:creationId xmlns:a16="http://schemas.microsoft.com/office/drawing/2014/main" id="{275A9227-0B66-0948-8E15-2B189A9BAC86}"/>
            </a:ext>
          </a:extLst>
        </xdr:cNvPr>
        <xdr:cNvPicPr>
          <a:picLocks noChangeAspect="1"/>
        </xdr:cNvPicPr>
      </xdr:nvPicPr>
      <xdr:blipFill>
        <a:blip xmlns:r="http://schemas.openxmlformats.org/officeDocument/2006/relationships" r:embed="rId1"/>
        <a:stretch>
          <a:fillRect/>
        </a:stretch>
      </xdr:blipFill>
      <xdr:spPr>
        <a:xfrm>
          <a:off x="3949700" y="88900"/>
          <a:ext cx="1562100" cy="892628"/>
        </a:xfrm>
        <a:prstGeom prst="rect">
          <a:avLst/>
        </a:prstGeom>
      </xdr:spPr>
    </xdr:pic>
    <xdr:clientData/>
  </xdr:twoCellAnchor>
  <xdr:twoCellAnchor editAs="oneCell">
    <xdr:from>
      <xdr:col>3</xdr:col>
      <xdr:colOff>1435100</xdr:colOff>
      <xdr:row>1</xdr:row>
      <xdr:rowOff>156002</xdr:rowOff>
    </xdr:from>
    <xdr:to>
      <xdr:col>4</xdr:col>
      <xdr:colOff>901700</xdr:colOff>
      <xdr:row>2</xdr:row>
      <xdr:rowOff>7256</xdr:rowOff>
    </xdr:to>
    <xdr:pic>
      <xdr:nvPicPr>
        <xdr:cNvPr id="3" name="Picture 2">
          <a:extLst>
            <a:ext uri="{FF2B5EF4-FFF2-40B4-BE49-F238E27FC236}">
              <a16:creationId xmlns:a16="http://schemas.microsoft.com/office/drawing/2014/main" id="{765F39F8-DEBD-F746-822F-7315D9BEFABF}"/>
            </a:ext>
          </a:extLst>
        </xdr:cNvPr>
        <xdr:cNvPicPr>
          <a:picLocks noChangeAspect="1"/>
        </xdr:cNvPicPr>
      </xdr:nvPicPr>
      <xdr:blipFill>
        <a:blip xmlns:r="http://schemas.openxmlformats.org/officeDocument/2006/relationships" r:embed="rId2"/>
        <a:stretch>
          <a:fillRect/>
        </a:stretch>
      </xdr:blipFill>
      <xdr:spPr>
        <a:xfrm>
          <a:off x="5892800" y="321102"/>
          <a:ext cx="1295400" cy="295754"/>
        </a:xfrm>
        <a:prstGeom prst="rect">
          <a:avLst/>
        </a:prstGeom>
      </xdr:spPr>
    </xdr:pic>
    <xdr:clientData/>
  </xdr:twoCellAnchor>
  <xdr:twoCellAnchor editAs="oneCell">
    <xdr:from>
      <xdr:col>7</xdr:col>
      <xdr:colOff>47625</xdr:colOff>
      <xdr:row>0</xdr:row>
      <xdr:rowOff>95250</xdr:rowOff>
    </xdr:from>
    <xdr:to>
      <xdr:col>8</xdr:col>
      <xdr:colOff>1320665</xdr:colOff>
      <xdr:row>3</xdr:row>
      <xdr:rowOff>51133</xdr:rowOff>
    </xdr:to>
    <xdr:pic>
      <xdr:nvPicPr>
        <xdr:cNvPr id="6" name="Picture 5">
          <a:extLst>
            <a:ext uri="{FF2B5EF4-FFF2-40B4-BE49-F238E27FC236}">
              <a16:creationId xmlns:a16="http://schemas.microsoft.com/office/drawing/2014/main" id="{0A36310C-19C6-EC19-6CE1-13BEF51C738C}"/>
            </a:ext>
          </a:extLst>
        </xdr:cNvPr>
        <xdr:cNvPicPr>
          <a:picLocks noChangeAspect="1"/>
        </xdr:cNvPicPr>
      </xdr:nvPicPr>
      <xdr:blipFill>
        <a:blip xmlns:r="http://schemas.openxmlformats.org/officeDocument/2006/relationships" r:embed="rId3"/>
        <a:stretch>
          <a:fillRect/>
        </a:stretch>
      </xdr:blipFill>
      <xdr:spPr>
        <a:xfrm>
          <a:off x="9144000" y="95250"/>
          <a:ext cx="1377815" cy="9083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B5A4C-D495-46D7-9068-8263013C2A59}">
  <sheetPr codeName="Sheet2"/>
  <dimension ref="B2:R8851"/>
  <sheetViews>
    <sheetView topLeftCell="A30" workbookViewId="0">
      <selection activeCell="E50" sqref="E50"/>
    </sheetView>
  </sheetViews>
  <sheetFormatPr defaultColWidth="9.140625" defaultRowHeight="12" x14ac:dyDescent="0.2"/>
  <cols>
    <col min="1" max="1" width="3.5703125" style="91" customWidth="1"/>
    <col min="2" max="2" width="18.42578125" style="91" customWidth="1"/>
    <col min="3" max="3" width="18" style="91" bestFit="1" customWidth="1"/>
    <col min="4" max="4" width="17" style="91" bestFit="1" customWidth="1"/>
    <col min="5" max="8" width="16.5703125" style="91" customWidth="1"/>
    <col min="9" max="9" width="2.5703125" style="91" customWidth="1"/>
    <col min="10" max="10" width="20.5703125" style="91" customWidth="1"/>
    <col min="11" max="11" width="11.85546875" style="91" customWidth="1"/>
    <col min="12" max="12" width="11.140625" style="91" bestFit="1" customWidth="1"/>
    <col min="13" max="13" width="20.5703125" style="91" bestFit="1" customWidth="1"/>
    <col min="14" max="14" width="5.42578125" style="91" bestFit="1" customWidth="1"/>
    <col min="15" max="15" width="18" style="91" bestFit="1" customWidth="1"/>
    <col min="16" max="16" width="8.5703125" style="91" customWidth="1"/>
    <col min="17" max="17" width="9.5703125" style="91" bestFit="1" customWidth="1"/>
    <col min="18" max="18" width="9.85546875" style="91" bestFit="1" customWidth="1"/>
    <col min="19" max="19" width="8.5703125" style="91" customWidth="1"/>
    <col min="20" max="20" width="9.140625" style="91"/>
    <col min="21" max="21" width="13.85546875" style="91" customWidth="1"/>
    <col min="22" max="16384" width="9.140625" style="91"/>
  </cols>
  <sheetData>
    <row r="2" spans="2:8" x14ac:dyDescent="0.2">
      <c r="B2" s="92" t="s">
        <v>0</v>
      </c>
    </row>
    <row r="3" spans="2:8" x14ac:dyDescent="0.2">
      <c r="B3" s="93" t="s">
        <v>1</v>
      </c>
    </row>
    <row r="4" spans="2:8" x14ac:dyDescent="0.2">
      <c r="B4" s="94" t="s">
        <v>2</v>
      </c>
    </row>
    <row r="5" spans="2:8" x14ac:dyDescent="0.2">
      <c r="B5" s="95"/>
    </row>
    <row r="6" spans="2:8" ht="14.25" customHeight="1" x14ac:dyDescent="0.2">
      <c r="B6" s="92" t="s">
        <v>3</v>
      </c>
    </row>
    <row r="7" spans="2:8" x14ac:dyDescent="0.2">
      <c r="B7" s="93" t="s">
        <v>4</v>
      </c>
    </row>
    <row r="8" spans="2:8" x14ac:dyDescent="0.2">
      <c r="B8" s="96" t="s">
        <v>5</v>
      </c>
    </row>
    <row r="9" spans="2:8" x14ac:dyDescent="0.2">
      <c r="B9" s="96" t="s">
        <v>6</v>
      </c>
    </row>
    <row r="10" spans="2:8" x14ac:dyDescent="0.2">
      <c r="B10" s="96" t="s">
        <v>7</v>
      </c>
    </row>
    <row r="11" spans="2:8" x14ac:dyDescent="0.2">
      <c r="B11" s="96" t="s">
        <v>8</v>
      </c>
    </row>
    <row r="12" spans="2:8" x14ac:dyDescent="0.2">
      <c r="B12" s="94" t="s">
        <v>9</v>
      </c>
    </row>
    <row r="13" spans="2:8" x14ac:dyDescent="0.2">
      <c r="B13" s="95"/>
    </row>
    <row r="14" spans="2:8" x14ac:dyDescent="0.2">
      <c r="B14" s="305" t="s">
        <v>10</v>
      </c>
      <c r="C14" s="306"/>
      <c r="D14" s="306"/>
      <c r="E14" s="306"/>
      <c r="F14" s="306"/>
      <c r="G14" s="306"/>
      <c r="H14" s="307"/>
    </row>
    <row r="15" spans="2:8" x14ac:dyDescent="0.2">
      <c r="B15" s="97"/>
      <c r="C15" s="98"/>
      <c r="D15" s="98"/>
      <c r="E15" s="308" t="s">
        <v>11</v>
      </c>
      <c r="F15" s="310"/>
      <c r="G15" s="310"/>
      <c r="H15" s="309"/>
    </row>
    <row r="16" spans="2:8" x14ac:dyDescent="0.2">
      <c r="B16" s="99"/>
      <c r="E16" s="308" t="s">
        <v>12</v>
      </c>
      <c r="F16" s="309"/>
      <c r="G16" s="100" t="s">
        <v>13</v>
      </c>
      <c r="H16" s="101" t="s">
        <v>14</v>
      </c>
    </row>
    <row r="17" spans="2:9" ht="24" x14ac:dyDescent="0.2">
      <c r="B17" s="101" t="s">
        <v>15</v>
      </c>
      <c r="C17" s="101" t="s">
        <v>16</v>
      </c>
      <c r="D17" s="102" t="s">
        <v>17</v>
      </c>
      <c r="E17" s="103" t="s">
        <v>18</v>
      </c>
      <c r="F17" s="103" t="s">
        <v>19</v>
      </c>
      <c r="G17" s="103" t="s">
        <v>19</v>
      </c>
      <c r="H17" s="104" t="s">
        <v>19</v>
      </c>
    </row>
    <row r="18" spans="2:9" x14ac:dyDescent="0.2">
      <c r="B18" s="96" t="s">
        <v>20</v>
      </c>
      <c r="C18" s="96" t="s">
        <v>21</v>
      </c>
      <c r="D18" s="105">
        <v>29.59</v>
      </c>
      <c r="E18" s="109">
        <v>2.656405269</v>
      </c>
      <c r="F18" s="107">
        <f>E18/(D18/3.6)</f>
        <v>0.32318550079080766</v>
      </c>
      <c r="G18" s="96"/>
      <c r="H18" s="108">
        <f>SUM(F18:G18)</f>
        <v>0.32318550079080766</v>
      </c>
    </row>
    <row r="19" spans="2:9" x14ac:dyDescent="0.2">
      <c r="B19" s="96" t="s">
        <v>22</v>
      </c>
      <c r="C19" s="96" t="s">
        <v>21</v>
      </c>
      <c r="D19" s="105">
        <v>21.64</v>
      </c>
      <c r="E19" s="109">
        <v>2.0049399419</v>
      </c>
      <c r="F19" s="107">
        <f t="shared" ref="F19:F22" si="0">E19/(D19/3.6)</f>
        <v>0.33353899218299449</v>
      </c>
      <c r="G19" s="96"/>
      <c r="H19" s="108">
        <f t="shared" ref="H19:H25" si="1">SUM(F19:G19)</f>
        <v>0.33353899218299449</v>
      </c>
    </row>
    <row r="20" spans="2:9" x14ac:dyDescent="0.2">
      <c r="B20" s="96" t="s">
        <v>23</v>
      </c>
      <c r="C20" s="96" t="s">
        <v>21</v>
      </c>
      <c r="D20" s="105">
        <v>15.26</v>
      </c>
      <c r="E20" s="109">
        <v>1.430266751</v>
      </c>
      <c r="F20" s="107">
        <f t="shared" si="0"/>
        <v>0.33741548516382702</v>
      </c>
      <c r="G20" s="96"/>
      <c r="H20" s="108">
        <f t="shared" si="1"/>
        <v>0.33741548516382702</v>
      </c>
    </row>
    <row r="21" spans="2:9" x14ac:dyDescent="0.2">
      <c r="B21" s="96" t="s">
        <v>24</v>
      </c>
      <c r="C21" s="96" t="s">
        <v>25</v>
      </c>
      <c r="D21" s="105">
        <v>38.21</v>
      </c>
      <c r="E21" s="109">
        <v>2.6713262114999998</v>
      </c>
      <c r="F21" s="107">
        <f t="shared" si="0"/>
        <v>0.25168213455639882</v>
      </c>
      <c r="G21" s="96"/>
      <c r="H21" s="108">
        <f t="shared" si="1"/>
        <v>0.25168213455639882</v>
      </c>
    </row>
    <row r="22" spans="2:9" x14ac:dyDescent="0.2">
      <c r="B22" s="96" t="s">
        <v>26</v>
      </c>
      <c r="C22" s="96" t="s">
        <v>21</v>
      </c>
      <c r="D22" s="105">
        <v>50</v>
      </c>
      <c r="E22" s="109">
        <v>2.9663150969999998</v>
      </c>
      <c r="F22" s="107">
        <f t="shared" si="0"/>
        <v>0.21357468698399998</v>
      </c>
      <c r="G22" s="96"/>
      <c r="H22" s="108">
        <f t="shared" si="1"/>
        <v>0.21357468698399998</v>
      </c>
    </row>
    <row r="23" spans="2:9" x14ac:dyDescent="0.2">
      <c r="B23" s="96" t="s">
        <v>27</v>
      </c>
      <c r="C23" s="96" t="s">
        <v>28</v>
      </c>
      <c r="D23" s="105" t="s">
        <v>29</v>
      </c>
      <c r="E23" s="106" t="s">
        <v>29</v>
      </c>
      <c r="F23" s="107">
        <v>0.19452643</v>
      </c>
      <c r="G23" s="107">
        <v>7.2326506000000004E-3</v>
      </c>
      <c r="H23" s="108">
        <f>SUM(F23:G23)</f>
        <v>0.2017590806</v>
      </c>
    </row>
    <row r="24" spans="2:9" x14ac:dyDescent="0.2">
      <c r="B24" s="96" t="s">
        <v>30</v>
      </c>
      <c r="C24" s="96" t="s">
        <v>28</v>
      </c>
      <c r="D24" s="105" t="s">
        <v>29</v>
      </c>
      <c r="E24" s="106" t="s">
        <v>29</v>
      </c>
      <c r="F24" s="107">
        <v>7.2891744199999997E-2</v>
      </c>
      <c r="G24" s="107">
        <v>5.3320477000000002E-3</v>
      </c>
      <c r="H24" s="108">
        <f t="shared" si="1"/>
        <v>7.8223791899999992E-2</v>
      </c>
    </row>
    <row r="25" spans="2:9" x14ac:dyDescent="0.2">
      <c r="B25" s="94" t="s">
        <v>31</v>
      </c>
      <c r="C25" s="94" t="s">
        <v>21</v>
      </c>
      <c r="D25" s="110">
        <v>9.6300000000000008</v>
      </c>
      <c r="E25" s="111">
        <v>1.4637600000000001E-2</v>
      </c>
      <c r="F25" s="111">
        <f>E25/(D25/3.6)</f>
        <v>5.4719999999999994E-3</v>
      </c>
      <c r="G25" s="94"/>
      <c r="H25" s="112">
        <f t="shared" si="1"/>
        <v>5.4719999999999994E-3</v>
      </c>
    </row>
    <row r="26" spans="2:9" x14ac:dyDescent="0.2">
      <c r="F26" s="113"/>
      <c r="H26" s="113"/>
    </row>
    <row r="27" spans="2:9" x14ac:dyDescent="0.2">
      <c r="B27" s="305" t="s">
        <v>32</v>
      </c>
      <c r="C27" s="306"/>
      <c r="D27" s="306"/>
      <c r="E27" s="307"/>
      <c r="F27" s="113"/>
      <c r="H27" s="113"/>
    </row>
    <row r="28" spans="2:9" ht="30" customHeight="1" x14ac:dyDescent="0.2">
      <c r="B28" s="101" t="s">
        <v>33</v>
      </c>
      <c r="C28" s="101" t="s">
        <v>34</v>
      </c>
      <c r="D28" s="101" t="s">
        <v>35</v>
      </c>
      <c r="E28" s="114" t="s">
        <v>36</v>
      </c>
      <c r="I28" s="95"/>
    </row>
    <row r="29" spans="2:9" x14ac:dyDescent="0.2">
      <c r="B29" s="97" t="s">
        <v>37</v>
      </c>
      <c r="C29" s="93" t="s">
        <v>37</v>
      </c>
      <c r="D29" s="93" t="s">
        <v>37</v>
      </c>
      <c r="E29" s="115">
        <v>0.32800000000000001</v>
      </c>
    </row>
    <row r="30" spans="2:9" x14ac:dyDescent="0.2">
      <c r="B30" s="99" t="s">
        <v>38</v>
      </c>
      <c r="C30" s="96" t="s">
        <v>38</v>
      </c>
      <c r="D30" s="96" t="s">
        <v>38</v>
      </c>
      <c r="E30" s="107">
        <v>0.26100000000000001</v>
      </c>
    </row>
    <row r="31" spans="2:9" x14ac:dyDescent="0.2">
      <c r="B31" s="99" t="s">
        <v>39</v>
      </c>
      <c r="C31" s="96" t="s">
        <v>39</v>
      </c>
      <c r="D31" s="96" t="s">
        <v>39</v>
      </c>
      <c r="E31" s="107">
        <v>0.249</v>
      </c>
    </row>
    <row r="32" spans="2:9" x14ac:dyDescent="0.2">
      <c r="B32" s="99" t="s">
        <v>24</v>
      </c>
      <c r="C32" s="96" t="s">
        <v>24</v>
      </c>
      <c r="D32" s="96" t="s">
        <v>24</v>
      </c>
      <c r="E32" s="107">
        <f>H21</f>
        <v>0.25168213455639882</v>
      </c>
    </row>
    <row r="33" spans="2:18" x14ac:dyDescent="0.2">
      <c r="B33" s="99" t="s">
        <v>26</v>
      </c>
      <c r="C33" s="96" t="s">
        <v>26</v>
      </c>
      <c r="D33" s="96" t="s">
        <v>26</v>
      </c>
      <c r="E33" s="107">
        <f>H22</f>
        <v>0.21357468698399998</v>
      </c>
    </row>
    <row r="34" spans="2:18" x14ac:dyDescent="0.2">
      <c r="B34" s="99" t="s">
        <v>40</v>
      </c>
      <c r="C34" s="96" t="s">
        <v>40</v>
      </c>
      <c r="D34" s="96" t="s">
        <v>40</v>
      </c>
      <c r="E34" s="107">
        <f>H23</f>
        <v>0.2017590806</v>
      </c>
    </row>
    <row r="35" spans="2:18" x14ac:dyDescent="0.2">
      <c r="B35" s="99" t="s">
        <v>41</v>
      </c>
      <c r="C35" s="96" t="s">
        <v>41</v>
      </c>
      <c r="D35" s="96" t="s">
        <v>41</v>
      </c>
      <c r="E35" s="107">
        <v>2E-3</v>
      </c>
    </row>
    <row r="36" spans="2:18" x14ac:dyDescent="0.2">
      <c r="B36" s="99" t="s">
        <v>42</v>
      </c>
      <c r="C36" s="96" t="s">
        <v>42</v>
      </c>
      <c r="D36" s="96" t="s">
        <v>42</v>
      </c>
      <c r="E36" s="107">
        <v>0.06</v>
      </c>
    </row>
    <row r="37" spans="2:18" x14ac:dyDescent="0.2">
      <c r="B37" s="99" t="s">
        <v>30</v>
      </c>
      <c r="C37" s="96" t="s">
        <v>30</v>
      </c>
      <c r="D37" s="96" t="s">
        <v>30</v>
      </c>
      <c r="E37" s="107">
        <f>H24</f>
        <v>7.8223791899999992E-2</v>
      </c>
    </row>
    <row r="38" spans="2:18" x14ac:dyDescent="0.2">
      <c r="B38" s="116" t="s">
        <v>31</v>
      </c>
      <c r="C38" s="94" t="s">
        <v>31</v>
      </c>
      <c r="D38" s="94" t="s">
        <v>31</v>
      </c>
      <c r="E38" s="111">
        <v>5.4719999999999994E-3</v>
      </c>
      <c r="N38" s="95"/>
      <c r="O38" s="95"/>
      <c r="P38" s="95"/>
      <c r="Q38" s="95"/>
      <c r="R38" s="95"/>
    </row>
    <row r="39" spans="2:18" x14ac:dyDescent="0.2">
      <c r="E39" s="113"/>
      <c r="Q39" s="117"/>
      <c r="R39" s="118"/>
    </row>
    <row r="40" spans="2:18" x14ac:dyDescent="0.2">
      <c r="B40" s="305" t="s">
        <v>43</v>
      </c>
      <c r="C40" s="306"/>
      <c r="D40" s="307"/>
      <c r="E40" s="113"/>
      <c r="Q40" s="117"/>
      <c r="R40" s="118"/>
    </row>
    <row r="41" spans="2:18" x14ac:dyDescent="0.2">
      <c r="B41" s="92" t="s">
        <v>44</v>
      </c>
      <c r="C41" s="92" t="s">
        <v>45</v>
      </c>
      <c r="D41" s="92" t="s">
        <v>46</v>
      </c>
    </row>
    <row r="42" spans="2:18" x14ac:dyDescent="0.2">
      <c r="B42" s="93" t="s">
        <v>37</v>
      </c>
      <c r="C42" s="93" t="s">
        <v>21</v>
      </c>
      <c r="D42" s="119">
        <v>7.1166669999999996</v>
      </c>
    </row>
    <row r="43" spans="2:18" x14ac:dyDescent="0.2">
      <c r="B43" s="96" t="s">
        <v>37</v>
      </c>
      <c r="C43" s="96" t="s">
        <v>28</v>
      </c>
      <c r="D43" s="120">
        <v>1</v>
      </c>
    </row>
    <row r="44" spans="2:18" x14ac:dyDescent="0.2">
      <c r="B44" s="96" t="s">
        <v>37</v>
      </c>
      <c r="C44" s="96" t="s">
        <v>47</v>
      </c>
      <c r="D44" s="121">
        <f>D42*1000</f>
        <v>7116.6669999999995</v>
      </c>
    </row>
    <row r="45" spans="2:18" x14ac:dyDescent="0.2">
      <c r="B45" s="96" t="s">
        <v>38</v>
      </c>
      <c r="C45" s="96" t="s">
        <v>48</v>
      </c>
      <c r="D45" s="120">
        <v>11.233333333333301</v>
      </c>
    </row>
    <row r="46" spans="2:18" x14ac:dyDescent="0.2">
      <c r="B46" s="96" t="s">
        <v>38</v>
      </c>
      <c r="C46" s="96" t="s">
        <v>28</v>
      </c>
      <c r="D46" s="120">
        <v>1</v>
      </c>
    </row>
    <row r="47" spans="2:18" x14ac:dyDescent="0.2">
      <c r="B47" s="96" t="s">
        <v>39</v>
      </c>
      <c r="C47" s="96" t="s">
        <v>48</v>
      </c>
      <c r="D47" s="120">
        <v>9.8279999999999994</v>
      </c>
    </row>
    <row r="48" spans="2:18" x14ac:dyDescent="0.2">
      <c r="B48" s="96" t="s">
        <v>39</v>
      </c>
      <c r="C48" s="96" t="s">
        <v>28</v>
      </c>
      <c r="D48" s="120">
        <v>1</v>
      </c>
    </row>
    <row r="49" spans="2:5" x14ac:dyDescent="0.2">
      <c r="B49" s="96" t="s">
        <v>24</v>
      </c>
      <c r="C49" s="96" t="s">
        <v>48</v>
      </c>
      <c r="D49" s="120">
        <v>10.666666666666666</v>
      </c>
    </row>
    <row r="50" spans="2:5" x14ac:dyDescent="0.2">
      <c r="B50" s="96" t="s">
        <v>24</v>
      </c>
      <c r="C50" s="96" t="s">
        <v>28</v>
      </c>
      <c r="D50" s="120">
        <v>1</v>
      </c>
    </row>
    <row r="51" spans="2:5" x14ac:dyDescent="0.2">
      <c r="B51" s="96" t="s">
        <v>26</v>
      </c>
      <c r="C51" s="96" t="s">
        <v>21</v>
      </c>
      <c r="D51" s="120">
        <v>13.888888888888889</v>
      </c>
    </row>
    <row r="52" spans="2:5" x14ac:dyDescent="0.2">
      <c r="B52" s="96" t="s">
        <v>26</v>
      </c>
      <c r="C52" s="96" t="s">
        <v>48</v>
      </c>
      <c r="D52" s="120">
        <v>7.08</v>
      </c>
    </row>
    <row r="53" spans="2:5" x14ac:dyDescent="0.2">
      <c r="B53" s="96" t="s">
        <v>26</v>
      </c>
      <c r="C53" s="96" t="s">
        <v>28</v>
      </c>
      <c r="D53" s="120">
        <v>1</v>
      </c>
    </row>
    <row r="54" spans="2:5" x14ac:dyDescent="0.2">
      <c r="B54" s="96" t="s">
        <v>40</v>
      </c>
      <c r="C54" s="96" t="s">
        <v>49</v>
      </c>
      <c r="D54" s="120">
        <v>277.777777777778</v>
      </c>
    </row>
    <row r="55" spans="2:5" x14ac:dyDescent="0.2">
      <c r="B55" s="96" t="s">
        <v>40</v>
      </c>
      <c r="C55" s="96" t="s">
        <v>28</v>
      </c>
      <c r="D55" s="120">
        <v>1</v>
      </c>
    </row>
    <row r="56" spans="2:5" x14ac:dyDescent="0.2">
      <c r="B56" s="96" t="s">
        <v>30</v>
      </c>
      <c r="C56" s="96" t="s">
        <v>28</v>
      </c>
      <c r="D56" s="120">
        <v>1</v>
      </c>
    </row>
    <row r="57" spans="2:5" x14ac:dyDescent="0.2">
      <c r="B57" s="96" t="s">
        <v>50</v>
      </c>
      <c r="C57" s="96" t="s">
        <v>21</v>
      </c>
      <c r="D57" s="120">
        <v>4.8672479513888902</v>
      </c>
    </row>
    <row r="58" spans="2:5" x14ac:dyDescent="0.2">
      <c r="B58" s="96" t="s">
        <v>50</v>
      </c>
      <c r="C58" s="96" t="s">
        <v>28</v>
      </c>
      <c r="D58" s="120">
        <v>1</v>
      </c>
    </row>
    <row r="59" spans="2:5" x14ac:dyDescent="0.2">
      <c r="B59" s="96" t="s">
        <v>41</v>
      </c>
      <c r="C59" s="96" t="s">
        <v>49</v>
      </c>
      <c r="D59" s="120">
        <v>277.77780000000001</v>
      </c>
    </row>
    <row r="60" spans="2:5" x14ac:dyDescent="0.2">
      <c r="B60" s="96" t="s">
        <v>41</v>
      </c>
      <c r="C60" s="96" t="s">
        <v>28</v>
      </c>
      <c r="D60" s="120">
        <v>1</v>
      </c>
    </row>
    <row r="61" spans="2:5" x14ac:dyDescent="0.2">
      <c r="B61" s="94" t="s">
        <v>42</v>
      </c>
      <c r="C61" s="94" t="s">
        <v>28</v>
      </c>
      <c r="D61" s="122">
        <v>1</v>
      </c>
    </row>
    <row r="62" spans="2:5" x14ac:dyDescent="0.2">
      <c r="E62" s="113"/>
    </row>
    <row r="63" spans="2:5" x14ac:dyDescent="0.2">
      <c r="B63" s="95" t="s">
        <v>51</v>
      </c>
    </row>
    <row r="64" spans="2:5" x14ac:dyDescent="0.2">
      <c r="B64" s="91" t="s">
        <v>52</v>
      </c>
    </row>
    <row r="65" spans="2:13" x14ac:dyDescent="0.2">
      <c r="B65" s="91" t="s">
        <v>53</v>
      </c>
    </row>
    <row r="67" spans="2:13" x14ac:dyDescent="0.2">
      <c r="B67" s="95" t="s">
        <v>54</v>
      </c>
    </row>
    <row r="68" spans="2:13" x14ac:dyDescent="0.2">
      <c r="B68" s="91" t="s">
        <v>55</v>
      </c>
    </row>
    <row r="69" spans="2:13" x14ac:dyDescent="0.2">
      <c r="B69" s="91" t="s">
        <v>56</v>
      </c>
    </row>
    <row r="75" spans="2:13" x14ac:dyDescent="0.2">
      <c r="E75" s="117"/>
    </row>
    <row r="76" spans="2:13" x14ac:dyDescent="0.2">
      <c r="E76" s="117"/>
    </row>
    <row r="77" spans="2:13" x14ac:dyDescent="0.2">
      <c r="E77" s="117"/>
    </row>
    <row r="78" spans="2:13" x14ac:dyDescent="0.2">
      <c r="E78" s="117"/>
    </row>
    <row r="79" spans="2:13" x14ac:dyDescent="0.2">
      <c r="E79" s="117"/>
    </row>
    <row r="80" spans="2:13" x14ac:dyDescent="0.2">
      <c r="L80" s="117"/>
      <c r="M80" s="118"/>
    </row>
    <row r="81" spans="12:13" x14ac:dyDescent="0.2">
      <c r="L81" s="117"/>
      <c r="M81" s="118"/>
    </row>
    <row r="82" spans="12:13" x14ac:dyDescent="0.2">
      <c r="L82" s="117"/>
      <c r="M82" s="118"/>
    </row>
    <row r="83" spans="12:13" x14ac:dyDescent="0.2">
      <c r="L83" s="117"/>
      <c r="M83" s="118"/>
    </row>
    <row r="84" spans="12:13" x14ac:dyDescent="0.2">
      <c r="L84" s="117"/>
      <c r="M84" s="118"/>
    </row>
    <row r="85" spans="12:13" x14ac:dyDescent="0.2">
      <c r="L85" s="117"/>
      <c r="M85" s="118"/>
    </row>
    <row r="86" spans="12:13" x14ac:dyDescent="0.2">
      <c r="L86" s="117"/>
      <c r="M86" s="118"/>
    </row>
    <row r="87" spans="12:13" x14ac:dyDescent="0.2">
      <c r="L87" s="117"/>
      <c r="M87" s="118"/>
    </row>
    <row r="88" spans="12:13" x14ac:dyDescent="0.2">
      <c r="L88" s="117"/>
      <c r="M88" s="118"/>
    </row>
    <row r="89" spans="12:13" x14ac:dyDescent="0.2">
      <c r="L89" s="117"/>
      <c r="M89" s="118"/>
    </row>
    <row r="90" spans="12:13" x14ac:dyDescent="0.2">
      <c r="L90" s="117"/>
      <c r="M90" s="118"/>
    </row>
    <row r="91" spans="12:13" x14ac:dyDescent="0.2">
      <c r="L91" s="117"/>
      <c r="M91" s="118"/>
    </row>
    <row r="92" spans="12:13" x14ac:dyDescent="0.2">
      <c r="L92" s="117"/>
      <c r="M92" s="118"/>
    </row>
    <row r="93" spans="12:13" x14ac:dyDescent="0.2">
      <c r="L93" s="117"/>
      <c r="M93" s="118"/>
    </row>
    <row r="94" spans="12:13" x14ac:dyDescent="0.2">
      <c r="L94" s="117"/>
      <c r="M94" s="118"/>
    </row>
    <row r="95" spans="12:13" x14ac:dyDescent="0.2">
      <c r="L95" s="117"/>
      <c r="M95" s="118"/>
    </row>
    <row r="96" spans="12:13" x14ac:dyDescent="0.2">
      <c r="L96" s="117"/>
      <c r="M96" s="118"/>
    </row>
    <row r="97" spans="12:13" x14ac:dyDescent="0.2">
      <c r="L97" s="117"/>
      <c r="M97" s="118"/>
    </row>
    <row r="98" spans="12:13" x14ac:dyDescent="0.2">
      <c r="L98" s="117"/>
      <c r="M98" s="118"/>
    </row>
    <row r="99" spans="12:13" x14ac:dyDescent="0.2">
      <c r="L99" s="117"/>
      <c r="M99" s="118"/>
    </row>
    <row r="100" spans="12:13" x14ac:dyDescent="0.2">
      <c r="L100" s="117"/>
      <c r="M100" s="118"/>
    </row>
    <row r="101" spans="12:13" x14ac:dyDescent="0.2">
      <c r="L101" s="117"/>
      <c r="M101" s="118"/>
    </row>
    <row r="102" spans="12:13" x14ac:dyDescent="0.2">
      <c r="L102" s="117"/>
      <c r="M102" s="118"/>
    </row>
    <row r="103" spans="12:13" x14ac:dyDescent="0.2">
      <c r="L103" s="117"/>
      <c r="M103" s="118"/>
    </row>
    <row r="104" spans="12:13" x14ac:dyDescent="0.2">
      <c r="L104" s="117"/>
      <c r="M104" s="118"/>
    </row>
    <row r="105" spans="12:13" x14ac:dyDescent="0.2">
      <c r="L105" s="117"/>
      <c r="M105" s="118"/>
    </row>
    <row r="106" spans="12:13" x14ac:dyDescent="0.2">
      <c r="L106" s="117"/>
      <c r="M106" s="118"/>
    </row>
    <row r="107" spans="12:13" x14ac:dyDescent="0.2">
      <c r="L107" s="117"/>
      <c r="M107" s="118"/>
    </row>
    <row r="108" spans="12:13" x14ac:dyDescent="0.2">
      <c r="L108" s="117"/>
      <c r="M108" s="118"/>
    </row>
    <row r="109" spans="12:13" x14ac:dyDescent="0.2">
      <c r="L109" s="117"/>
      <c r="M109" s="118"/>
    </row>
    <row r="110" spans="12:13" x14ac:dyDescent="0.2">
      <c r="L110" s="117"/>
      <c r="M110" s="118"/>
    </row>
    <row r="111" spans="12:13" x14ac:dyDescent="0.2">
      <c r="L111" s="117"/>
      <c r="M111" s="118"/>
    </row>
    <row r="112" spans="12:13" x14ac:dyDescent="0.2">
      <c r="L112" s="117"/>
      <c r="M112" s="118"/>
    </row>
    <row r="113" spans="12:13" x14ac:dyDescent="0.2">
      <c r="L113" s="117"/>
      <c r="M113" s="118"/>
    </row>
    <row r="114" spans="12:13" x14ac:dyDescent="0.2">
      <c r="L114" s="117"/>
      <c r="M114" s="118"/>
    </row>
    <row r="115" spans="12:13" x14ac:dyDescent="0.2">
      <c r="L115" s="117"/>
      <c r="M115" s="118"/>
    </row>
    <row r="116" spans="12:13" x14ac:dyDescent="0.2">
      <c r="L116" s="117"/>
      <c r="M116" s="118"/>
    </row>
    <row r="117" spans="12:13" x14ac:dyDescent="0.2">
      <c r="L117" s="117"/>
      <c r="M117" s="118"/>
    </row>
    <row r="118" spans="12:13" x14ac:dyDescent="0.2">
      <c r="L118" s="117"/>
      <c r="M118" s="118"/>
    </row>
    <row r="119" spans="12:13" x14ac:dyDescent="0.2">
      <c r="L119" s="117"/>
      <c r="M119" s="118"/>
    </row>
    <row r="120" spans="12:13" x14ac:dyDescent="0.2">
      <c r="L120" s="117"/>
      <c r="M120" s="118"/>
    </row>
    <row r="121" spans="12:13" x14ac:dyDescent="0.2">
      <c r="L121" s="117"/>
      <c r="M121" s="118"/>
    </row>
    <row r="122" spans="12:13" x14ac:dyDescent="0.2">
      <c r="L122" s="117"/>
      <c r="M122" s="118"/>
    </row>
    <row r="123" spans="12:13" x14ac:dyDescent="0.2">
      <c r="L123" s="117"/>
      <c r="M123" s="118"/>
    </row>
    <row r="124" spans="12:13" x14ac:dyDescent="0.2">
      <c r="L124" s="117"/>
      <c r="M124" s="118"/>
    </row>
    <row r="125" spans="12:13" x14ac:dyDescent="0.2">
      <c r="L125" s="117"/>
      <c r="M125" s="118"/>
    </row>
    <row r="126" spans="12:13" x14ac:dyDescent="0.2">
      <c r="L126" s="117"/>
      <c r="M126" s="118"/>
    </row>
    <row r="127" spans="12:13" x14ac:dyDescent="0.2">
      <c r="L127" s="117"/>
      <c r="M127" s="118"/>
    </row>
    <row r="128" spans="12:13" x14ac:dyDescent="0.2">
      <c r="L128" s="117"/>
      <c r="M128" s="118"/>
    </row>
    <row r="129" spans="12:13" x14ac:dyDescent="0.2">
      <c r="L129" s="117"/>
      <c r="M129" s="118"/>
    </row>
    <row r="130" spans="12:13" x14ac:dyDescent="0.2">
      <c r="L130" s="117"/>
      <c r="M130" s="118"/>
    </row>
    <row r="131" spans="12:13" x14ac:dyDescent="0.2">
      <c r="L131" s="117"/>
      <c r="M131" s="118"/>
    </row>
    <row r="132" spans="12:13" x14ac:dyDescent="0.2">
      <c r="L132" s="117"/>
      <c r="M132" s="118"/>
    </row>
    <row r="133" spans="12:13" x14ac:dyDescent="0.2">
      <c r="L133" s="117"/>
      <c r="M133" s="118"/>
    </row>
    <row r="134" spans="12:13" x14ac:dyDescent="0.2">
      <c r="L134" s="117"/>
      <c r="M134" s="118"/>
    </row>
    <row r="135" spans="12:13" x14ac:dyDescent="0.2">
      <c r="L135" s="117"/>
      <c r="M135" s="118"/>
    </row>
    <row r="136" spans="12:13" x14ac:dyDescent="0.2">
      <c r="L136" s="117"/>
      <c r="M136" s="118"/>
    </row>
    <row r="137" spans="12:13" x14ac:dyDescent="0.2">
      <c r="L137" s="117"/>
      <c r="M137" s="118"/>
    </row>
    <row r="138" spans="12:13" x14ac:dyDescent="0.2">
      <c r="L138" s="117"/>
      <c r="M138" s="118"/>
    </row>
    <row r="139" spans="12:13" x14ac:dyDescent="0.2">
      <c r="L139" s="117"/>
      <c r="M139" s="118"/>
    </row>
    <row r="140" spans="12:13" x14ac:dyDescent="0.2">
      <c r="L140" s="117"/>
      <c r="M140" s="118"/>
    </row>
    <row r="141" spans="12:13" x14ac:dyDescent="0.2">
      <c r="L141" s="117"/>
      <c r="M141" s="118"/>
    </row>
    <row r="142" spans="12:13" x14ac:dyDescent="0.2">
      <c r="L142" s="117"/>
      <c r="M142" s="118"/>
    </row>
    <row r="143" spans="12:13" x14ac:dyDescent="0.2">
      <c r="L143" s="117"/>
      <c r="M143" s="118"/>
    </row>
    <row r="144" spans="12:13" x14ac:dyDescent="0.2">
      <c r="L144" s="117"/>
      <c r="M144" s="118"/>
    </row>
    <row r="145" spans="12:13" x14ac:dyDescent="0.2">
      <c r="L145" s="117"/>
      <c r="M145" s="118"/>
    </row>
    <row r="146" spans="12:13" x14ac:dyDescent="0.2">
      <c r="L146" s="117"/>
      <c r="M146" s="118"/>
    </row>
    <row r="147" spans="12:13" x14ac:dyDescent="0.2">
      <c r="L147" s="117"/>
      <c r="M147" s="118"/>
    </row>
    <row r="148" spans="12:13" x14ac:dyDescent="0.2">
      <c r="L148" s="117"/>
      <c r="M148" s="118"/>
    </row>
    <row r="149" spans="12:13" x14ac:dyDescent="0.2">
      <c r="L149" s="117"/>
      <c r="M149" s="118"/>
    </row>
    <row r="150" spans="12:13" x14ac:dyDescent="0.2">
      <c r="L150" s="117"/>
      <c r="M150" s="118"/>
    </row>
    <row r="151" spans="12:13" x14ac:dyDescent="0.2">
      <c r="L151" s="117"/>
      <c r="M151" s="118"/>
    </row>
    <row r="152" spans="12:13" x14ac:dyDescent="0.2">
      <c r="L152" s="117"/>
      <c r="M152" s="118"/>
    </row>
    <row r="153" spans="12:13" x14ac:dyDescent="0.2">
      <c r="L153" s="117"/>
      <c r="M153" s="118"/>
    </row>
    <row r="154" spans="12:13" x14ac:dyDescent="0.2">
      <c r="L154" s="117"/>
      <c r="M154" s="118"/>
    </row>
    <row r="155" spans="12:13" x14ac:dyDescent="0.2">
      <c r="L155" s="117"/>
      <c r="M155" s="118"/>
    </row>
    <row r="156" spans="12:13" x14ac:dyDescent="0.2">
      <c r="L156" s="117"/>
      <c r="M156" s="118"/>
    </row>
    <row r="157" spans="12:13" x14ac:dyDescent="0.2">
      <c r="L157" s="117"/>
      <c r="M157" s="118"/>
    </row>
    <row r="158" spans="12:13" x14ac:dyDescent="0.2">
      <c r="L158" s="117"/>
      <c r="M158" s="118"/>
    </row>
    <row r="159" spans="12:13" x14ac:dyDescent="0.2">
      <c r="L159" s="117"/>
      <c r="M159" s="118"/>
    </row>
    <row r="160" spans="12:13" x14ac:dyDescent="0.2">
      <c r="L160" s="117"/>
      <c r="M160" s="118"/>
    </row>
    <row r="161" spans="12:13" x14ac:dyDescent="0.2">
      <c r="L161" s="117"/>
      <c r="M161" s="118"/>
    </row>
    <row r="162" spans="12:13" x14ac:dyDescent="0.2">
      <c r="L162" s="117"/>
      <c r="M162" s="118"/>
    </row>
    <row r="163" spans="12:13" x14ac:dyDescent="0.2">
      <c r="L163" s="117"/>
      <c r="M163" s="118"/>
    </row>
    <row r="164" spans="12:13" x14ac:dyDescent="0.2">
      <c r="L164" s="117"/>
      <c r="M164" s="118"/>
    </row>
    <row r="165" spans="12:13" x14ac:dyDescent="0.2">
      <c r="L165" s="117"/>
      <c r="M165" s="118"/>
    </row>
    <row r="166" spans="12:13" x14ac:dyDescent="0.2">
      <c r="L166" s="117"/>
      <c r="M166" s="118"/>
    </row>
    <row r="167" spans="12:13" x14ac:dyDescent="0.2">
      <c r="L167" s="117"/>
      <c r="M167" s="118"/>
    </row>
    <row r="168" spans="12:13" x14ac:dyDescent="0.2">
      <c r="L168" s="117"/>
      <c r="M168" s="118"/>
    </row>
    <row r="169" spans="12:13" x14ac:dyDescent="0.2">
      <c r="L169" s="117"/>
      <c r="M169" s="118"/>
    </row>
    <row r="170" spans="12:13" x14ac:dyDescent="0.2">
      <c r="L170" s="117"/>
      <c r="M170" s="118"/>
    </row>
    <row r="171" spans="12:13" x14ac:dyDescent="0.2">
      <c r="L171" s="117"/>
      <c r="M171" s="118"/>
    </row>
    <row r="172" spans="12:13" x14ac:dyDescent="0.2">
      <c r="L172" s="117"/>
      <c r="M172" s="118"/>
    </row>
    <row r="173" spans="12:13" x14ac:dyDescent="0.2">
      <c r="L173" s="117"/>
      <c r="M173" s="118"/>
    </row>
    <row r="174" spans="12:13" x14ac:dyDescent="0.2">
      <c r="L174" s="117"/>
      <c r="M174" s="118"/>
    </row>
    <row r="175" spans="12:13" x14ac:dyDescent="0.2">
      <c r="L175" s="117"/>
      <c r="M175" s="118"/>
    </row>
    <row r="176" spans="12:13" x14ac:dyDescent="0.2">
      <c r="L176" s="117"/>
      <c r="M176" s="118"/>
    </row>
    <row r="177" spans="12:13" x14ac:dyDescent="0.2">
      <c r="L177" s="117"/>
      <c r="M177" s="118"/>
    </row>
    <row r="178" spans="12:13" x14ac:dyDescent="0.2">
      <c r="L178" s="117"/>
      <c r="M178" s="118"/>
    </row>
    <row r="179" spans="12:13" x14ac:dyDescent="0.2">
      <c r="L179" s="117"/>
      <c r="M179" s="118"/>
    </row>
    <row r="180" spans="12:13" x14ac:dyDescent="0.2">
      <c r="L180" s="117"/>
      <c r="M180" s="118"/>
    </row>
    <row r="181" spans="12:13" x14ac:dyDescent="0.2">
      <c r="L181" s="117"/>
      <c r="M181" s="118"/>
    </row>
    <row r="182" spans="12:13" x14ac:dyDescent="0.2">
      <c r="L182" s="117"/>
      <c r="M182" s="118"/>
    </row>
    <row r="183" spans="12:13" x14ac:dyDescent="0.2">
      <c r="L183" s="117"/>
      <c r="M183" s="118"/>
    </row>
    <row r="184" spans="12:13" x14ac:dyDescent="0.2">
      <c r="L184" s="117"/>
      <c r="M184" s="118"/>
    </row>
    <row r="185" spans="12:13" x14ac:dyDescent="0.2">
      <c r="L185" s="117"/>
      <c r="M185" s="118"/>
    </row>
    <row r="186" spans="12:13" x14ac:dyDescent="0.2">
      <c r="L186" s="117"/>
      <c r="M186" s="118"/>
    </row>
    <row r="187" spans="12:13" x14ac:dyDescent="0.2">
      <c r="L187" s="117"/>
      <c r="M187" s="118"/>
    </row>
    <row r="188" spans="12:13" x14ac:dyDescent="0.2">
      <c r="L188" s="117"/>
      <c r="M188" s="118"/>
    </row>
    <row r="189" spans="12:13" x14ac:dyDescent="0.2">
      <c r="L189" s="117"/>
      <c r="M189" s="118"/>
    </row>
    <row r="190" spans="12:13" x14ac:dyDescent="0.2">
      <c r="L190" s="117"/>
      <c r="M190" s="118"/>
    </row>
    <row r="191" spans="12:13" x14ac:dyDescent="0.2">
      <c r="L191" s="117"/>
      <c r="M191" s="118"/>
    </row>
    <row r="192" spans="12:13" x14ac:dyDescent="0.2">
      <c r="L192" s="117"/>
      <c r="M192" s="118"/>
    </row>
    <row r="193" spans="12:13" x14ac:dyDescent="0.2">
      <c r="L193" s="117"/>
      <c r="M193" s="118"/>
    </row>
    <row r="194" spans="12:13" x14ac:dyDescent="0.2">
      <c r="L194" s="117"/>
      <c r="M194" s="118"/>
    </row>
    <row r="195" spans="12:13" x14ac:dyDescent="0.2">
      <c r="L195" s="117"/>
      <c r="M195" s="118"/>
    </row>
    <row r="196" spans="12:13" x14ac:dyDescent="0.2">
      <c r="L196" s="117"/>
      <c r="M196" s="118"/>
    </row>
    <row r="197" spans="12:13" x14ac:dyDescent="0.2">
      <c r="L197" s="117"/>
      <c r="M197" s="118"/>
    </row>
    <row r="198" spans="12:13" x14ac:dyDescent="0.2">
      <c r="L198" s="117"/>
      <c r="M198" s="118"/>
    </row>
    <row r="199" spans="12:13" x14ac:dyDescent="0.2">
      <c r="L199" s="117"/>
      <c r="M199" s="118"/>
    </row>
    <row r="200" spans="12:13" x14ac:dyDescent="0.2">
      <c r="L200" s="117"/>
      <c r="M200" s="118"/>
    </row>
    <row r="201" spans="12:13" x14ac:dyDescent="0.2">
      <c r="L201" s="117"/>
      <c r="M201" s="118"/>
    </row>
    <row r="202" spans="12:13" x14ac:dyDescent="0.2">
      <c r="L202" s="117"/>
      <c r="M202" s="118"/>
    </row>
    <row r="203" spans="12:13" x14ac:dyDescent="0.2">
      <c r="L203" s="117"/>
      <c r="M203" s="118"/>
    </row>
    <row r="204" spans="12:13" x14ac:dyDescent="0.2">
      <c r="L204" s="117"/>
      <c r="M204" s="118"/>
    </row>
    <row r="205" spans="12:13" x14ac:dyDescent="0.2">
      <c r="L205" s="117"/>
      <c r="M205" s="118"/>
    </row>
    <row r="206" spans="12:13" x14ac:dyDescent="0.2">
      <c r="L206" s="117"/>
      <c r="M206" s="118"/>
    </row>
    <row r="207" spans="12:13" x14ac:dyDescent="0.2">
      <c r="L207" s="117"/>
      <c r="M207" s="118"/>
    </row>
    <row r="208" spans="12:13" x14ac:dyDescent="0.2">
      <c r="L208" s="117"/>
      <c r="M208" s="118"/>
    </row>
    <row r="209" spans="12:13" x14ac:dyDescent="0.2">
      <c r="L209" s="117"/>
      <c r="M209" s="118"/>
    </row>
    <row r="210" spans="12:13" x14ac:dyDescent="0.2">
      <c r="L210" s="117"/>
      <c r="M210" s="118"/>
    </row>
    <row r="211" spans="12:13" x14ac:dyDescent="0.2">
      <c r="L211" s="117"/>
      <c r="M211" s="118"/>
    </row>
    <row r="212" spans="12:13" x14ac:dyDescent="0.2">
      <c r="L212" s="117"/>
      <c r="M212" s="118"/>
    </row>
    <row r="213" spans="12:13" x14ac:dyDescent="0.2">
      <c r="L213" s="117"/>
      <c r="M213" s="118"/>
    </row>
    <row r="214" spans="12:13" x14ac:dyDescent="0.2">
      <c r="L214" s="117"/>
      <c r="M214" s="118"/>
    </row>
    <row r="215" spans="12:13" x14ac:dyDescent="0.2">
      <c r="L215" s="117"/>
      <c r="M215" s="118"/>
    </row>
    <row r="216" spans="12:13" x14ac:dyDescent="0.2">
      <c r="L216" s="117"/>
      <c r="M216" s="118"/>
    </row>
    <row r="217" spans="12:13" x14ac:dyDescent="0.2">
      <c r="L217" s="117"/>
      <c r="M217" s="118"/>
    </row>
    <row r="218" spans="12:13" x14ac:dyDescent="0.2">
      <c r="L218" s="117"/>
      <c r="M218" s="118"/>
    </row>
    <row r="219" spans="12:13" x14ac:dyDescent="0.2">
      <c r="L219" s="117"/>
      <c r="M219" s="118"/>
    </row>
    <row r="220" spans="12:13" x14ac:dyDescent="0.2">
      <c r="L220" s="117"/>
      <c r="M220" s="118"/>
    </row>
    <row r="221" spans="12:13" x14ac:dyDescent="0.2">
      <c r="L221" s="117"/>
      <c r="M221" s="118"/>
    </row>
    <row r="222" spans="12:13" x14ac:dyDescent="0.2">
      <c r="L222" s="117"/>
      <c r="M222" s="118"/>
    </row>
    <row r="223" spans="12:13" x14ac:dyDescent="0.2">
      <c r="L223" s="117"/>
      <c r="M223" s="118"/>
    </row>
    <row r="224" spans="12:13" x14ac:dyDescent="0.2">
      <c r="L224" s="117"/>
      <c r="M224" s="118"/>
    </row>
    <row r="225" spans="12:13" x14ac:dyDescent="0.2">
      <c r="L225" s="117"/>
      <c r="M225" s="118"/>
    </row>
    <row r="226" spans="12:13" x14ac:dyDescent="0.2">
      <c r="L226" s="117"/>
      <c r="M226" s="118"/>
    </row>
    <row r="227" spans="12:13" x14ac:dyDescent="0.2">
      <c r="L227" s="117"/>
      <c r="M227" s="118"/>
    </row>
    <row r="228" spans="12:13" x14ac:dyDescent="0.2">
      <c r="L228" s="117"/>
      <c r="M228" s="118"/>
    </row>
    <row r="229" spans="12:13" x14ac:dyDescent="0.2">
      <c r="L229" s="117"/>
      <c r="M229" s="118"/>
    </row>
    <row r="230" spans="12:13" x14ac:dyDescent="0.2">
      <c r="L230" s="117"/>
      <c r="M230" s="118"/>
    </row>
    <row r="231" spans="12:13" x14ac:dyDescent="0.2">
      <c r="L231" s="117"/>
      <c r="M231" s="118"/>
    </row>
    <row r="232" spans="12:13" x14ac:dyDescent="0.2">
      <c r="L232" s="117"/>
      <c r="M232" s="118"/>
    </row>
    <row r="233" spans="12:13" x14ac:dyDescent="0.2">
      <c r="L233" s="117"/>
      <c r="M233" s="118"/>
    </row>
    <row r="234" spans="12:13" x14ac:dyDescent="0.2">
      <c r="L234" s="117"/>
      <c r="M234" s="118"/>
    </row>
    <row r="235" spans="12:13" x14ac:dyDescent="0.2">
      <c r="L235" s="117"/>
      <c r="M235" s="118"/>
    </row>
    <row r="236" spans="12:13" x14ac:dyDescent="0.2">
      <c r="L236" s="117"/>
      <c r="M236" s="118"/>
    </row>
    <row r="237" spans="12:13" x14ac:dyDescent="0.2">
      <c r="L237" s="117"/>
      <c r="M237" s="118"/>
    </row>
    <row r="238" spans="12:13" x14ac:dyDescent="0.2">
      <c r="L238" s="117"/>
      <c r="M238" s="118"/>
    </row>
    <row r="239" spans="12:13" x14ac:dyDescent="0.2">
      <c r="L239" s="117"/>
      <c r="M239" s="118"/>
    </row>
    <row r="240" spans="12:13" x14ac:dyDescent="0.2">
      <c r="L240" s="117"/>
      <c r="M240" s="118"/>
    </row>
    <row r="241" spans="12:13" x14ac:dyDescent="0.2">
      <c r="L241" s="117"/>
      <c r="M241" s="118"/>
    </row>
    <row r="242" spans="12:13" x14ac:dyDescent="0.2">
      <c r="L242" s="117"/>
      <c r="M242" s="118"/>
    </row>
    <row r="243" spans="12:13" x14ac:dyDescent="0.2">
      <c r="L243" s="117"/>
      <c r="M243" s="118"/>
    </row>
    <row r="244" spans="12:13" x14ac:dyDescent="0.2">
      <c r="L244" s="117"/>
      <c r="M244" s="118"/>
    </row>
    <row r="245" spans="12:13" x14ac:dyDescent="0.2">
      <c r="L245" s="117"/>
      <c r="M245" s="118"/>
    </row>
    <row r="246" spans="12:13" x14ac:dyDescent="0.2">
      <c r="L246" s="117"/>
      <c r="M246" s="118"/>
    </row>
    <row r="247" spans="12:13" x14ac:dyDescent="0.2">
      <c r="L247" s="117"/>
      <c r="M247" s="118"/>
    </row>
    <row r="248" spans="12:13" x14ac:dyDescent="0.2">
      <c r="L248" s="117"/>
      <c r="M248" s="118"/>
    </row>
    <row r="249" spans="12:13" x14ac:dyDescent="0.2">
      <c r="L249" s="117"/>
      <c r="M249" s="118"/>
    </row>
    <row r="250" spans="12:13" x14ac:dyDescent="0.2">
      <c r="L250" s="117"/>
      <c r="M250" s="118"/>
    </row>
    <row r="251" spans="12:13" x14ac:dyDescent="0.2">
      <c r="L251" s="117"/>
      <c r="M251" s="118"/>
    </row>
    <row r="252" spans="12:13" x14ac:dyDescent="0.2">
      <c r="L252" s="117"/>
      <c r="M252" s="118"/>
    </row>
    <row r="253" spans="12:13" x14ac:dyDescent="0.2">
      <c r="L253" s="117"/>
      <c r="M253" s="118"/>
    </row>
    <row r="254" spans="12:13" x14ac:dyDescent="0.2">
      <c r="L254" s="117"/>
      <c r="M254" s="118"/>
    </row>
    <row r="255" spans="12:13" x14ac:dyDescent="0.2">
      <c r="L255" s="117"/>
      <c r="M255" s="118"/>
    </row>
    <row r="256" spans="12:13" x14ac:dyDescent="0.2">
      <c r="L256" s="117"/>
      <c r="M256" s="118"/>
    </row>
    <row r="257" spans="12:13" x14ac:dyDescent="0.2">
      <c r="L257" s="117"/>
      <c r="M257" s="118"/>
    </row>
    <row r="258" spans="12:13" x14ac:dyDescent="0.2">
      <c r="L258" s="117"/>
      <c r="M258" s="118"/>
    </row>
    <row r="259" spans="12:13" x14ac:dyDescent="0.2">
      <c r="L259" s="117"/>
      <c r="M259" s="118"/>
    </row>
    <row r="260" spans="12:13" x14ac:dyDescent="0.2">
      <c r="L260" s="117"/>
      <c r="M260" s="118"/>
    </row>
    <row r="261" spans="12:13" x14ac:dyDescent="0.2">
      <c r="L261" s="117"/>
      <c r="M261" s="118"/>
    </row>
    <row r="262" spans="12:13" x14ac:dyDescent="0.2">
      <c r="L262" s="117"/>
      <c r="M262" s="118"/>
    </row>
    <row r="263" spans="12:13" x14ac:dyDescent="0.2">
      <c r="L263" s="117"/>
      <c r="M263" s="118"/>
    </row>
    <row r="264" spans="12:13" x14ac:dyDescent="0.2">
      <c r="L264" s="117"/>
      <c r="M264" s="118"/>
    </row>
    <row r="265" spans="12:13" x14ac:dyDescent="0.2">
      <c r="L265" s="117"/>
      <c r="M265" s="118"/>
    </row>
    <row r="266" spans="12:13" x14ac:dyDescent="0.2">
      <c r="L266" s="117"/>
      <c r="M266" s="118"/>
    </row>
    <row r="267" spans="12:13" x14ac:dyDescent="0.2">
      <c r="L267" s="117"/>
      <c r="M267" s="118"/>
    </row>
    <row r="268" spans="12:13" x14ac:dyDescent="0.2">
      <c r="L268" s="117"/>
      <c r="M268" s="118"/>
    </row>
    <row r="269" spans="12:13" x14ac:dyDescent="0.2">
      <c r="L269" s="117"/>
      <c r="M269" s="118"/>
    </row>
    <row r="270" spans="12:13" x14ac:dyDescent="0.2">
      <c r="L270" s="117"/>
      <c r="M270" s="118"/>
    </row>
    <row r="271" spans="12:13" x14ac:dyDescent="0.2">
      <c r="L271" s="117"/>
      <c r="M271" s="118"/>
    </row>
    <row r="272" spans="12:13" x14ac:dyDescent="0.2">
      <c r="L272" s="117"/>
      <c r="M272" s="118"/>
    </row>
    <row r="273" spans="12:13" x14ac:dyDescent="0.2">
      <c r="L273" s="117"/>
      <c r="M273" s="118"/>
    </row>
    <row r="274" spans="12:13" x14ac:dyDescent="0.2">
      <c r="L274" s="117"/>
      <c r="M274" s="118"/>
    </row>
    <row r="275" spans="12:13" x14ac:dyDescent="0.2">
      <c r="L275" s="117"/>
      <c r="M275" s="118"/>
    </row>
    <row r="276" spans="12:13" x14ac:dyDescent="0.2">
      <c r="L276" s="117"/>
      <c r="M276" s="118"/>
    </row>
    <row r="277" spans="12:13" x14ac:dyDescent="0.2">
      <c r="L277" s="117"/>
      <c r="M277" s="118"/>
    </row>
    <row r="278" spans="12:13" x14ac:dyDescent="0.2">
      <c r="L278" s="117"/>
      <c r="M278" s="118"/>
    </row>
    <row r="279" spans="12:13" x14ac:dyDescent="0.2">
      <c r="L279" s="117"/>
      <c r="M279" s="118"/>
    </row>
    <row r="280" spans="12:13" x14ac:dyDescent="0.2">
      <c r="L280" s="117"/>
      <c r="M280" s="118"/>
    </row>
    <row r="281" spans="12:13" x14ac:dyDescent="0.2">
      <c r="L281" s="117"/>
      <c r="M281" s="118"/>
    </row>
    <row r="282" spans="12:13" x14ac:dyDescent="0.2">
      <c r="L282" s="117"/>
      <c r="M282" s="118"/>
    </row>
    <row r="283" spans="12:13" x14ac:dyDescent="0.2">
      <c r="L283" s="117"/>
      <c r="M283" s="118"/>
    </row>
    <row r="284" spans="12:13" x14ac:dyDescent="0.2">
      <c r="L284" s="117"/>
      <c r="M284" s="118"/>
    </row>
    <row r="285" spans="12:13" x14ac:dyDescent="0.2">
      <c r="L285" s="117"/>
      <c r="M285" s="118"/>
    </row>
    <row r="286" spans="12:13" x14ac:dyDescent="0.2">
      <c r="L286" s="117"/>
      <c r="M286" s="118"/>
    </row>
    <row r="287" spans="12:13" x14ac:dyDescent="0.2">
      <c r="L287" s="117"/>
      <c r="M287" s="118"/>
    </row>
    <row r="288" spans="12:13" x14ac:dyDescent="0.2">
      <c r="L288" s="117"/>
      <c r="M288" s="118"/>
    </row>
    <row r="289" spans="12:13" x14ac:dyDescent="0.2">
      <c r="L289" s="117"/>
      <c r="M289" s="118"/>
    </row>
    <row r="290" spans="12:13" x14ac:dyDescent="0.2">
      <c r="L290" s="117"/>
      <c r="M290" s="118"/>
    </row>
    <row r="291" spans="12:13" x14ac:dyDescent="0.2">
      <c r="L291" s="117"/>
      <c r="M291" s="118"/>
    </row>
    <row r="292" spans="12:13" x14ac:dyDescent="0.2">
      <c r="L292" s="117"/>
      <c r="M292" s="118"/>
    </row>
    <row r="293" spans="12:13" x14ac:dyDescent="0.2">
      <c r="L293" s="117"/>
      <c r="M293" s="118"/>
    </row>
    <row r="294" spans="12:13" x14ac:dyDescent="0.2">
      <c r="L294" s="117"/>
      <c r="M294" s="118"/>
    </row>
    <row r="295" spans="12:13" x14ac:dyDescent="0.2">
      <c r="L295" s="117"/>
      <c r="M295" s="118"/>
    </row>
    <row r="296" spans="12:13" x14ac:dyDescent="0.2">
      <c r="L296" s="117"/>
      <c r="M296" s="118"/>
    </row>
    <row r="297" spans="12:13" x14ac:dyDescent="0.2">
      <c r="L297" s="117"/>
      <c r="M297" s="118"/>
    </row>
    <row r="298" spans="12:13" x14ac:dyDescent="0.2">
      <c r="L298" s="117"/>
      <c r="M298" s="118"/>
    </row>
    <row r="299" spans="12:13" x14ac:dyDescent="0.2">
      <c r="L299" s="117"/>
      <c r="M299" s="118"/>
    </row>
    <row r="300" spans="12:13" x14ac:dyDescent="0.2">
      <c r="L300" s="117"/>
      <c r="M300" s="118"/>
    </row>
    <row r="301" spans="12:13" x14ac:dyDescent="0.2">
      <c r="L301" s="117"/>
      <c r="M301" s="118"/>
    </row>
    <row r="302" spans="12:13" x14ac:dyDescent="0.2">
      <c r="L302" s="117"/>
      <c r="M302" s="118"/>
    </row>
    <row r="303" spans="12:13" x14ac:dyDescent="0.2">
      <c r="L303" s="117"/>
      <c r="M303" s="118"/>
    </row>
    <row r="304" spans="12:13" x14ac:dyDescent="0.2">
      <c r="L304" s="117"/>
      <c r="M304" s="118"/>
    </row>
    <row r="305" spans="12:13" x14ac:dyDescent="0.2">
      <c r="L305" s="117"/>
      <c r="M305" s="118"/>
    </row>
    <row r="306" spans="12:13" x14ac:dyDescent="0.2">
      <c r="L306" s="117"/>
      <c r="M306" s="118"/>
    </row>
    <row r="307" spans="12:13" x14ac:dyDescent="0.2">
      <c r="L307" s="117"/>
      <c r="M307" s="118"/>
    </row>
    <row r="308" spans="12:13" x14ac:dyDescent="0.2">
      <c r="L308" s="117"/>
      <c r="M308" s="118"/>
    </row>
    <row r="309" spans="12:13" x14ac:dyDescent="0.2">
      <c r="L309" s="117"/>
      <c r="M309" s="118"/>
    </row>
    <row r="310" spans="12:13" x14ac:dyDescent="0.2">
      <c r="L310" s="117"/>
      <c r="M310" s="118"/>
    </row>
    <row r="311" spans="12:13" x14ac:dyDescent="0.2">
      <c r="L311" s="117"/>
      <c r="M311" s="118"/>
    </row>
    <row r="312" spans="12:13" x14ac:dyDescent="0.2">
      <c r="L312" s="117"/>
      <c r="M312" s="118"/>
    </row>
    <row r="313" spans="12:13" x14ac:dyDescent="0.2">
      <c r="L313" s="117"/>
      <c r="M313" s="118"/>
    </row>
    <row r="314" spans="12:13" x14ac:dyDescent="0.2">
      <c r="L314" s="117"/>
      <c r="M314" s="118"/>
    </row>
    <row r="315" spans="12:13" x14ac:dyDescent="0.2">
      <c r="L315" s="117"/>
      <c r="M315" s="118"/>
    </row>
    <row r="316" spans="12:13" x14ac:dyDescent="0.2">
      <c r="L316" s="117"/>
      <c r="M316" s="118"/>
    </row>
    <row r="317" spans="12:13" x14ac:dyDescent="0.2">
      <c r="L317" s="117"/>
      <c r="M317" s="118"/>
    </row>
    <row r="318" spans="12:13" x14ac:dyDescent="0.2">
      <c r="L318" s="117"/>
      <c r="M318" s="118"/>
    </row>
    <row r="319" spans="12:13" x14ac:dyDescent="0.2">
      <c r="L319" s="117"/>
      <c r="M319" s="118"/>
    </row>
    <row r="320" spans="12:13" x14ac:dyDescent="0.2">
      <c r="L320" s="117"/>
      <c r="M320" s="118"/>
    </row>
    <row r="321" spans="12:13" x14ac:dyDescent="0.2">
      <c r="L321" s="117"/>
      <c r="M321" s="118"/>
    </row>
    <row r="322" spans="12:13" x14ac:dyDescent="0.2">
      <c r="L322" s="117"/>
      <c r="M322" s="118"/>
    </row>
    <row r="323" spans="12:13" x14ac:dyDescent="0.2">
      <c r="L323" s="117"/>
      <c r="M323" s="118"/>
    </row>
    <row r="324" spans="12:13" x14ac:dyDescent="0.2">
      <c r="L324" s="117"/>
      <c r="M324" s="118"/>
    </row>
    <row r="325" spans="12:13" x14ac:dyDescent="0.2">
      <c r="L325" s="117"/>
      <c r="M325" s="118"/>
    </row>
    <row r="326" spans="12:13" x14ac:dyDescent="0.2">
      <c r="L326" s="117"/>
      <c r="M326" s="118"/>
    </row>
    <row r="327" spans="12:13" x14ac:dyDescent="0.2">
      <c r="L327" s="117"/>
      <c r="M327" s="118"/>
    </row>
    <row r="328" spans="12:13" x14ac:dyDescent="0.2">
      <c r="L328" s="117"/>
      <c r="M328" s="118"/>
    </row>
    <row r="329" spans="12:13" x14ac:dyDescent="0.2">
      <c r="L329" s="117"/>
      <c r="M329" s="118"/>
    </row>
    <row r="330" spans="12:13" x14ac:dyDescent="0.2">
      <c r="L330" s="117"/>
      <c r="M330" s="118"/>
    </row>
    <row r="331" spans="12:13" x14ac:dyDescent="0.2">
      <c r="L331" s="117"/>
      <c r="M331" s="118"/>
    </row>
    <row r="332" spans="12:13" x14ac:dyDescent="0.2">
      <c r="L332" s="117"/>
      <c r="M332" s="118"/>
    </row>
    <row r="333" spans="12:13" x14ac:dyDescent="0.2">
      <c r="L333" s="117"/>
      <c r="M333" s="118"/>
    </row>
    <row r="334" spans="12:13" x14ac:dyDescent="0.2">
      <c r="L334" s="117"/>
      <c r="M334" s="118"/>
    </row>
    <row r="335" spans="12:13" x14ac:dyDescent="0.2">
      <c r="L335" s="117"/>
      <c r="M335" s="118"/>
    </row>
    <row r="336" spans="12:13" x14ac:dyDescent="0.2">
      <c r="L336" s="117"/>
      <c r="M336" s="118"/>
    </row>
    <row r="337" spans="12:13" x14ac:dyDescent="0.2">
      <c r="L337" s="117"/>
      <c r="M337" s="118"/>
    </row>
    <row r="338" spans="12:13" x14ac:dyDescent="0.2">
      <c r="L338" s="117"/>
      <c r="M338" s="118"/>
    </row>
    <row r="339" spans="12:13" x14ac:dyDescent="0.2">
      <c r="L339" s="117"/>
      <c r="M339" s="118"/>
    </row>
    <row r="340" spans="12:13" x14ac:dyDescent="0.2">
      <c r="L340" s="117"/>
      <c r="M340" s="118"/>
    </row>
    <row r="341" spans="12:13" x14ac:dyDescent="0.2">
      <c r="L341" s="117"/>
      <c r="M341" s="118"/>
    </row>
    <row r="342" spans="12:13" x14ac:dyDescent="0.2">
      <c r="L342" s="117"/>
      <c r="M342" s="118"/>
    </row>
    <row r="343" spans="12:13" x14ac:dyDescent="0.2">
      <c r="L343" s="117"/>
      <c r="M343" s="118"/>
    </row>
    <row r="344" spans="12:13" x14ac:dyDescent="0.2">
      <c r="L344" s="117"/>
      <c r="M344" s="118"/>
    </row>
    <row r="345" spans="12:13" x14ac:dyDescent="0.2">
      <c r="L345" s="117"/>
      <c r="M345" s="118"/>
    </row>
    <row r="346" spans="12:13" x14ac:dyDescent="0.2">
      <c r="L346" s="117"/>
      <c r="M346" s="118"/>
    </row>
    <row r="347" spans="12:13" x14ac:dyDescent="0.2">
      <c r="L347" s="117"/>
      <c r="M347" s="118"/>
    </row>
    <row r="348" spans="12:13" x14ac:dyDescent="0.2">
      <c r="L348" s="117"/>
      <c r="M348" s="118"/>
    </row>
    <row r="349" spans="12:13" x14ac:dyDescent="0.2">
      <c r="L349" s="117"/>
      <c r="M349" s="118"/>
    </row>
    <row r="350" spans="12:13" x14ac:dyDescent="0.2">
      <c r="L350" s="117"/>
      <c r="M350" s="118"/>
    </row>
    <row r="351" spans="12:13" x14ac:dyDescent="0.2">
      <c r="L351" s="117"/>
      <c r="M351" s="118"/>
    </row>
    <row r="352" spans="12:13" x14ac:dyDescent="0.2">
      <c r="L352" s="117"/>
      <c r="M352" s="118"/>
    </row>
    <row r="353" spans="12:13" x14ac:dyDescent="0.2">
      <c r="L353" s="117"/>
      <c r="M353" s="118"/>
    </row>
    <row r="354" spans="12:13" x14ac:dyDescent="0.2">
      <c r="L354" s="117"/>
      <c r="M354" s="118"/>
    </row>
    <row r="355" spans="12:13" x14ac:dyDescent="0.2">
      <c r="L355" s="117"/>
      <c r="M355" s="118"/>
    </row>
    <row r="356" spans="12:13" x14ac:dyDescent="0.2">
      <c r="L356" s="117"/>
      <c r="M356" s="118"/>
    </row>
    <row r="357" spans="12:13" x14ac:dyDescent="0.2">
      <c r="L357" s="117"/>
      <c r="M357" s="118"/>
    </row>
    <row r="358" spans="12:13" x14ac:dyDescent="0.2">
      <c r="L358" s="117"/>
      <c r="M358" s="118"/>
    </row>
    <row r="359" spans="12:13" x14ac:dyDescent="0.2">
      <c r="L359" s="117"/>
      <c r="M359" s="118"/>
    </row>
    <row r="360" spans="12:13" x14ac:dyDescent="0.2">
      <c r="L360" s="117"/>
      <c r="M360" s="118"/>
    </row>
    <row r="361" spans="12:13" x14ac:dyDescent="0.2">
      <c r="L361" s="117"/>
      <c r="M361" s="118"/>
    </row>
    <row r="362" spans="12:13" x14ac:dyDescent="0.2">
      <c r="L362" s="117"/>
      <c r="M362" s="118"/>
    </row>
    <row r="363" spans="12:13" x14ac:dyDescent="0.2">
      <c r="L363" s="117"/>
      <c r="M363" s="118"/>
    </row>
    <row r="364" spans="12:13" x14ac:dyDescent="0.2">
      <c r="L364" s="117"/>
      <c r="M364" s="118"/>
    </row>
    <row r="365" spans="12:13" x14ac:dyDescent="0.2">
      <c r="L365" s="117"/>
      <c r="M365" s="118"/>
    </row>
    <row r="366" spans="12:13" x14ac:dyDescent="0.2">
      <c r="L366" s="117"/>
      <c r="M366" s="118"/>
    </row>
    <row r="367" spans="12:13" x14ac:dyDescent="0.2">
      <c r="L367" s="117"/>
      <c r="M367" s="118"/>
    </row>
    <row r="368" spans="12:13" x14ac:dyDescent="0.2">
      <c r="L368" s="117"/>
      <c r="M368" s="118"/>
    </row>
    <row r="369" spans="12:13" x14ac:dyDescent="0.2">
      <c r="L369" s="117"/>
      <c r="M369" s="118"/>
    </row>
    <row r="370" spans="12:13" x14ac:dyDescent="0.2">
      <c r="L370" s="117"/>
      <c r="M370" s="118"/>
    </row>
    <row r="371" spans="12:13" x14ac:dyDescent="0.2">
      <c r="L371" s="117"/>
      <c r="M371" s="118"/>
    </row>
    <row r="372" spans="12:13" x14ac:dyDescent="0.2">
      <c r="L372" s="117"/>
      <c r="M372" s="118"/>
    </row>
    <row r="373" spans="12:13" x14ac:dyDescent="0.2">
      <c r="L373" s="117"/>
      <c r="M373" s="118"/>
    </row>
    <row r="374" spans="12:13" x14ac:dyDescent="0.2">
      <c r="L374" s="117"/>
      <c r="M374" s="118"/>
    </row>
    <row r="375" spans="12:13" x14ac:dyDescent="0.2">
      <c r="L375" s="117"/>
      <c r="M375" s="118"/>
    </row>
    <row r="376" spans="12:13" x14ac:dyDescent="0.2">
      <c r="L376" s="117"/>
      <c r="M376" s="118"/>
    </row>
    <row r="377" spans="12:13" x14ac:dyDescent="0.2">
      <c r="L377" s="117"/>
      <c r="M377" s="118"/>
    </row>
    <row r="378" spans="12:13" x14ac:dyDescent="0.2">
      <c r="L378" s="117"/>
      <c r="M378" s="118"/>
    </row>
    <row r="379" spans="12:13" x14ac:dyDescent="0.2">
      <c r="L379" s="117"/>
      <c r="M379" s="118"/>
    </row>
    <row r="380" spans="12:13" x14ac:dyDescent="0.2">
      <c r="L380" s="117"/>
      <c r="M380" s="118"/>
    </row>
    <row r="381" spans="12:13" x14ac:dyDescent="0.2">
      <c r="L381" s="117"/>
      <c r="M381" s="118"/>
    </row>
    <row r="382" spans="12:13" x14ac:dyDescent="0.2">
      <c r="L382" s="117"/>
      <c r="M382" s="118"/>
    </row>
    <row r="383" spans="12:13" x14ac:dyDescent="0.2">
      <c r="L383" s="117"/>
      <c r="M383" s="118"/>
    </row>
    <row r="384" spans="12:13" x14ac:dyDescent="0.2">
      <c r="L384" s="117"/>
      <c r="M384" s="118"/>
    </row>
    <row r="385" spans="12:13" x14ac:dyDescent="0.2">
      <c r="L385" s="117"/>
      <c r="M385" s="118"/>
    </row>
    <row r="386" spans="12:13" x14ac:dyDescent="0.2">
      <c r="L386" s="117"/>
      <c r="M386" s="118"/>
    </row>
    <row r="387" spans="12:13" x14ac:dyDescent="0.2">
      <c r="L387" s="117"/>
      <c r="M387" s="118"/>
    </row>
    <row r="388" spans="12:13" x14ac:dyDescent="0.2">
      <c r="L388" s="117"/>
      <c r="M388" s="118"/>
    </row>
    <row r="389" spans="12:13" x14ac:dyDescent="0.2">
      <c r="L389" s="117"/>
      <c r="M389" s="118"/>
    </row>
    <row r="390" spans="12:13" x14ac:dyDescent="0.2">
      <c r="L390" s="117"/>
      <c r="M390" s="118"/>
    </row>
    <row r="391" spans="12:13" x14ac:dyDescent="0.2">
      <c r="L391" s="117"/>
      <c r="M391" s="118"/>
    </row>
    <row r="392" spans="12:13" x14ac:dyDescent="0.2">
      <c r="L392" s="117"/>
      <c r="M392" s="118"/>
    </row>
    <row r="393" spans="12:13" x14ac:dyDescent="0.2">
      <c r="L393" s="117"/>
      <c r="M393" s="118"/>
    </row>
    <row r="394" spans="12:13" x14ac:dyDescent="0.2">
      <c r="L394" s="117"/>
      <c r="M394" s="118"/>
    </row>
    <row r="395" spans="12:13" x14ac:dyDescent="0.2">
      <c r="L395" s="117"/>
      <c r="M395" s="118"/>
    </row>
    <row r="396" spans="12:13" x14ac:dyDescent="0.2">
      <c r="L396" s="117"/>
      <c r="M396" s="118"/>
    </row>
    <row r="397" spans="12:13" x14ac:dyDescent="0.2">
      <c r="L397" s="117"/>
      <c r="M397" s="118"/>
    </row>
    <row r="398" spans="12:13" x14ac:dyDescent="0.2">
      <c r="L398" s="117"/>
      <c r="M398" s="118"/>
    </row>
    <row r="399" spans="12:13" x14ac:dyDescent="0.2">
      <c r="L399" s="117"/>
      <c r="M399" s="118"/>
    </row>
    <row r="400" spans="12:13" x14ac:dyDescent="0.2">
      <c r="L400" s="117"/>
      <c r="M400" s="118"/>
    </row>
    <row r="401" spans="12:13" x14ac:dyDescent="0.2">
      <c r="L401" s="117"/>
      <c r="M401" s="118"/>
    </row>
    <row r="402" spans="12:13" x14ac:dyDescent="0.2">
      <c r="L402" s="117"/>
      <c r="M402" s="118"/>
    </row>
    <row r="403" spans="12:13" x14ac:dyDescent="0.2">
      <c r="L403" s="117"/>
      <c r="M403" s="118"/>
    </row>
    <row r="404" spans="12:13" x14ac:dyDescent="0.2">
      <c r="L404" s="117"/>
      <c r="M404" s="118"/>
    </row>
    <row r="405" spans="12:13" x14ac:dyDescent="0.2">
      <c r="L405" s="117"/>
      <c r="M405" s="118"/>
    </row>
    <row r="406" spans="12:13" x14ac:dyDescent="0.2">
      <c r="L406" s="117"/>
      <c r="M406" s="118"/>
    </row>
    <row r="407" spans="12:13" x14ac:dyDescent="0.2">
      <c r="L407" s="117"/>
      <c r="M407" s="118"/>
    </row>
    <row r="408" spans="12:13" x14ac:dyDescent="0.2">
      <c r="L408" s="117"/>
      <c r="M408" s="118"/>
    </row>
    <row r="409" spans="12:13" x14ac:dyDescent="0.2">
      <c r="L409" s="117"/>
      <c r="M409" s="118"/>
    </row>
    <row r="410" spans="12:13" x14ac:dyDescent="0.2">
      <c r="L410" s="117"/>
      <c r="M410" s="118"/>
    </row>
    <row r="411" spans="12:13" x14ac:dyDescent="0.2">
      <c r="L411" s="117"/>
      <c r="M411" s="118"/>
    </row>
    <row r="412" spans="12:13" x14ac:dyDescent="0.2">
      <c r="L412" s="117"/>
      <c r="M412" s="118"/>
    </row>
    <row r="413" spans="12:13" x14ac:dyDescent="0.2">
      <c r="L413" s="117"/>
      <c r="M413" s="118"/>
    </row>
    <row r="414" spans="12:13" x14ac:dyDescent="0.2">
      <c r="M414" s="118"/>
    </row>
    <row r="415" spans="12:13" x14ac:dyDescent="0.2">
      <c r="M415" s="118"/>
    </row>
    <row r="416" spans="12:13" x14ac:dyDescent="0.2">
      <c r="M416" s="118"/>
    </row>
    <row r="417" spans="13:13" x14ac:dyDescent="0.2">
      <c r="M417" s="118"/>
    </row>
    <row r="418" spans="13:13" x14ac:dyDescent="0.2">
      <c r="M418" s="118"/>
    </row>
    <row r="419" spans="13:13" x14ac:dyDescent="0.2">
      <c r="M419" s="118"/>
    </row>
    <row r="420" spans="13:13" x14ac:dyDescent="0.2">
      <c r="M420" s="118"/>
    </row>
    <row r="421" spans="13:13" x14ac:dyDescent="0.2">
      <c r="M421" s="118"/>
    </row>
    <row r="422" spans="13:13" x14ac:dyDescent="0.2">
      <c r="M422" s="118"/>
    </row>
    <row r="423" spans="13:13" x14ac:dyDescent="0.2">
      <c r="M423" s="118"/>
    </row>
    <row r="424" spans="13:13" x14ac:dyDescent="0.2">
      <c r="M424" s="118"/>
    </row>
    <row r="425" spans="13:13" x14ac:dyDescent="0.2">
      <c r="M425" s="118"/>
    </row>
    <row r="426" spans="13:13" x14ac:dyDescent="0.2">
      <c r="M426" s="118"/>
    </row>
    <row r="427" spans="13:13" x14ac:dyDescent="0.2">
      <c r="M427" s="118"/>
    </row>
    <row r="428" spans="13:13" x14ac:dyDescent="0.2">
      <c r="M428" s="118"/>
    </row>
    <row r="429" spans="13:13" x14ac:dyDescent="0.2">
      <c r="M429" s="118"/>
    </row>
    <row r="430" spans="13:13" x14ac:dyDescent="0.2">
      <c r="M430" s="118"/>
    </row>
    <row r="431" spans="13:13" x14ac:dyDescent="0.2">
      <c r="M431" s="118"/>
    </row>
    <row r="432" spans="13:13" x14ac:dyDescent="0.2">
      <c r="M432" s="118"/>
    </row>
    <row r="433" spans="13:13" x14ac:dyDescent="0.2">
      <c r="M433" s="118"/>
    </row>
    <row r="434" spans="13:13" x14ac:dyDescent="0.2">
      <c r="M434" s="118"/>
    </row>
    <row r="435" spans="13:13" x14ac:dyDescent="0.2">
      <c r="M435" s="118"/>
    </row>
    <row r="436" spans="13:13" x14ac:dyDescent="0.2">
      <c r="M436" s="118"/>
    </row>
    <row r="437" spans="13:13" x14ac:dyDescent="0.2">
      <c r="M437" s="118"/>
    </row>
    <row r="438" spans="13:13" x14ac:dyDescent="0.2">
      <c r="M438" s="118"/>
    </row>
    <row r="439" spans="13:13" x14ac:dyDescent="0.2">
      <c r="M439" s="118"/>
    </row>
    <row r="440" spans="13:13" x14ac:dyDescent="0.2">
      <c r="M440" s="118"/>
    </row>
    <row r="441" spans="13:13" x14ac:dyDescent="0.2">
      <c r="M441" s="118"/>
    </row>
    <row r="442" spans="13:13" x14ac:dyDescent="0.2">
      <c r="M442" s="118"/>
    </row>
    <row r="443" spans="13:13" x14ac:dyDescent="0.2">
      <c r="M443" s="118"/>
    </row>
    <row r="444" spans="13:13" x14ac:dyDescent="0.2">
      <c r="M444" s="118"/>
    </row>
    <row r="445" spans="13:13" x14ac:dyDescent="0.2">
      <c r="M445" s="118"/>
    </row>
    <row r="446" spans="13:13" x14ac:dyDescent="0.2">
      <c r="M446" s="118"/>
    </row>
    <row r="447" spans="13:13" x14ac:dyDescent="0.2">
      <c r="M447" s="118"/>
    </row>
    <row r="448" spans="13:13" x14ac:dyDescent="0.2">
      <c r="M448" s="118"/>
    </row>
    <row r="449" spans="13:13" x14ac:dyDescent="0.2">
      <c r="M449" s="118"/>
    </row>
    <row r="450" spans="13:13" x14ac:dyDescent="0.2">
      <c r="M450" s="118"/>
    </row>
    <row r="451" spans="13:13" x14ac:dyDescent="0.2">
      <c r="M451" s="118"/>
    </row>
    <row r="452" spans="13:13" x14ac:dyDescent="0.2">
      <c r="M452" s="118"/>
    </row>
    <row r="453" spans="13:13" x14ac:dyDescent="0.2">
      <c r="M453" s="118"/>
    </row>
    <row r="454" spans="13:13" x14ac:dyDescent="0.2">
      <c r="M454" s="118"/>
    </row>
    <row r="455" spans="13:13" x14ac:dyDescent="0.2">
      <c r="M455" s="118"/>
    </row>
    <row r="456" spans="13:13" x14ac:dyDescent="0.2">
      <c r="M456" s="118"/>
    </row>
    <row r="457" spans="13:13" x14ac:dyDescent="0.2">
      <c r="M457" s="118"/>
    </row>
    <row r="458" spans="13:13" x14ac:dyDescent="0.2">
      <c r="M458" s="118"/>
    </row>
    <row r="459" spans="13:13" x14ac:dyDescent="0.2">
      <c r="M459" s="118"/>
    </row>
    <row r="460" spans="13:13" x14ac:dyDescent="0.2">
      <c r="M460" s="118"/>
    </row>
    <row r="461" spans="13:13" x14ac:dyDescent="0.2">
      <c r="M461" s="118"/>
    </row>
    <row r="462" spans="13:13" x14ac:dyDescent="0.2">
      <c r="M462" s="118"/>
    </row>
    <row r="463" spans="13:13" x14ac:dyDescent="0.2">
      <c r="M463" s="118"/>
    </row>
    <row r="464" spans="13:13" x14ac:dyDescent="0.2">
      <c r="M464" s="118"/>
    </row>
    <row r="465" spans="13:13" x14ac:dyDescent="0.2">
      <c r="M465" s="118"/>
    </row>
    <row r="466" spans="13:13" x14ac:dyDescent="0.2">
      <c r="M466" s="118"/>
    </row>
    <row r="467" spans="13:13" x14ac:dyDescent="0.2">
      <c r="M467" s="118"/>
    </row>
    <row r="468" spans="13:13" x14ac:dyDescent="0.2">
      <c r="M468" s="118"/>
    </row>
    <row r="469" spans="13:13" x14ac:dyDescent="0.2">
      <c r="M469" s="118"/>
    </row>
    <row r="470" spans="13:13" x14ac:dyDescent="0.2">
      <c r="M470" s="118"/>
    </row>
    <row r="471" spans="13:13" x14ac:dyDescent="0.2">
      <c r="M471" s="118"/>
    </row>
    <row r="472" spans="13:13" x14ac:dyDescent="0.2">
      <c r="M472" s="118"/>
    </row>
    <row r="473" spans="13:13" x14ac:dyDescent="0.2">
      <c r="M473" s="118"/>
    </row>
    <row r="474" spans="13:13" x14ac:dyDescent="0.2">
      <c r="M474" s="118"/>
    </row>
    <row r="475" spans="13:13" x14ac:dyDescent="0.2">
      <c r="M475" s="118"/>
    </row>
    <row r="476" spans="13:13" x14ac:dyDescent="0.2">
      <c r="M476" s="118"/>
    </row>
    <row r="477" spans="13:13" x14ac:dyDescent="0.2">
      <c r="M477" s="118"/>
    </row>
    <row r="478" spans="13:13" x14ac:dyDescent="0.2">
      <c r="M478" s="118"/>
    </row>
    <row r="479" spans="13:13" x14ac:dyDescent="0.2">
      <c r="M479" s="118"/>
    </row>
    <row r="480" spans="13:13" x14ac:dyDescent="0.2">
      <c r="M480" s="118"/>
    </row>
    <row r="481" spans="13:13" x14ac:dyDescent="0.2">
      <c r="M481" s="118"/>
    </row>
    <row r="482" spans="13:13" x14ac:dyDescent="0.2">
      <c r="M482" s="118"/>
    </row>
    <row r="483" spans="13:13" x14ac:dyDescent="0.2">
      <c r="M483" s="118"/>
    </row>
    <row r="484" spans="13:13" x14ac:dyDescent="0.2">
      <c r="M484" s="118"/>
    </row>
    <row r="485" spans="13:13" x14ac:dyDescent="0.2">
      <c r="M485" s="118"/>
    </row>
    <row r="486" spans="13:13" x14ac:dyDescent="0.2">
      <c r="M486" s="118"/>
    </row>
    <row r="487" spans="13:13" x14ac:dyDescent="0.2">
      <c r="M487" s="118"/>
    </row>
    <row r="488" spans="13:13" x14ac:dyDescent="0.2">
      <c r="M488" s="118"/>
    </row>
    <row r="489" spans="13:13" x14ac:dyDescent="0.2">
      <c r="M489" s="118"/>
    </row>
    <row r="490" spans="13:13" x14ac:dyDescent="0.2">
      <c r="M490" s="118"/>
    </row>
    <row r="491" spans="13:13" x14ac:dyDescent="0.2">
      <c r="M491" s="118"/>
    </row>
    <row r="492" spans="13:13" x14ac:dyDescent="0.2">
      <c r="M492" s="118"/>
    </row>
    <row r="493" spans="13:13" x14ac:dyDescent="0.2">
      <c r="M493" s="118"/>
    </row>
    <row r="494" spans="13:13" x14ac:dyDescent="0.2">
      <c r="M494" s="118"/>
    </row>
    <row r="495" spans="13:13" x14ac:dyDescent="0.2">
      <c r="M495" s="118"/>
    </row>
    <row r="496" spans="13:13" x14ac:dyDescent="0.2">
      <c r="M496" s="118"/>
    </row>
    <row r="497" spans="13:13" x14ac:dyDescent="0.2">
      <c r="M497" s="118"/>
    </row>
    <row r="498" spans="13:13" x14ac:dyDescent="0.2">
      <c r="M498" s="118"/>
    </row>
    <row r="499" spans="13:13" x14ac:dyDescent="0.2">
      <c r="M499" s="118"/>
    </row>
    <row r="500" spans="13:13" x14ac:dyDescent="0.2">
      <c r="M500" s="118"/>
    </row>
    <row r="501" spans="13:13" x14ac:dyDescent="0.2">
      <c r="M501" s="118"/>
    </row>
    <row r="502" spans="13:13" x14ac:dyDescent="0.2">
      <c r="M502" s="118"/>
    </row>
    <row r="503" spans="13:13" x14ac:dyDescent="0.2">
      <c r="M503" s="118"/>
    </row>
    <row r="504" spans="13:13" x14ac:dyDescent="0.2">
      <c r="M504" s="118"/>
    </row>
    <row r="505" spans="13:13" x14ac:dyDescent="0.2">
      <c r="M505" s="118"/>
    </row>
    <row r="506" spans="13:13" x14ac:dyDescent="0.2">
      <c r="M506" s="118"/>
    </row>
    <row r="507" spans="13:13" x14ac:dyDescent="0.2">
      <c r="M507" s="118"/>
    </row>
    <row r="508" spans="13:13" x14ac:dyDescent="0.2">
      <c r="M508" s="118"/>
    </row>
    <row r="509" spans="13:13" x14ac:dyDescent="0.2">
      <c r="M509" s="118"/>
    </row>
    <row r="510" spans="13:13" x14ac:dyDescent="0.2">
      <c r="M510" s="118"/>
    </row>
    <row r="511" spans="13:13" x14ac:dyDescent="0.2">
      <c r="M511" s="118"/>
    </row>
    <row r="512" spans="13:13" x14ac:dyDescent="0.2">
      <c r="M512" s="118"/>
    </row>
    <row r="513" spans="13:13" x14ac:dyDescent="0.2">
      <c r="M513" s="118"/>
    </row>
    <row r="514" spans="13:13" x14ac:dyDescent="0.2">
      <c r="M514" s="118"/>
    </row>
    <row r="515" spans="13:13" x14ac:dyDescent="0.2">
      <c r="M515" s="118"/>
    </row>
    <row r="516" spans="13:13" x14ac:dyDescent="0.2">
      <c r="M516" s="118"/>
    </row>
    <row r="517" spans="13:13" x14ac:dyDescent="0.2">
      <c r="M517" s="118"/>
    </row>
    <row r="518" spans="13:13" x14ac:dyDescent="0.2">
      <c r="M518" s="118"/>
    </row>
    <row r="519" spans="13:13" x14ac:dyDescent="0.2">
      <c r="M519" s="118"/>
    </row>
    <row r="520" spans="13:13" x14ac:dyDescent="0.2">
      <c r="M520" s="118"/>
    </row>
    <row r="521" spans="13:13" x14ac:dyDescent="0.2">
      <c r="M521" s="118"/>
    </row>
    <row r="522" spans="13:13" x14ac:dyDescent="0.2">
      <c r="M522" s="118"/>
    </row>
    <row r="523" spans="13:13" x14ac:dyDescent="0.2">
      <c r="M523" s="118"/>
    </row>
    <row r="524" spans="13:13" x14ac:dyDescent="0.2">
      <c r="M524" s="118"/>
    </row>
    <row r="525" spans="13:13" x14ac:dyDescent="0.2">
      <c r="M525" s="118"/>
    </row>
    <row r="526" spans="13:13" x14ac:dyDescent="0.2">
      <c r="M526" s="118"/>
    </row>
    <row r="527" spans="13:13" x14ac:dyDescent="0.2">
      <c r="M527" s="118"/>
    </row>
    <row r="528" spans="13:13" x14ac:dyDescent="0.2">
      <c r="M528" s="118"/>
    </row>
    <row r="529" spans="13:13" x14ac:dyDescent="0.2">
      <c r="M529" s="118"/>
    </row>
    <row r="530" spans="13:13" x14ac:dyDescent="0.2">
      <c r="M530" s="118"/>
    </row>
    <row r="531" spans="13:13" x14ac:dyDescent="0.2">
      <c r="M531" s="118"/>
    </row>
    <row r="532" spans="13:13" x14ac:dyDescent="0.2">
      <c r="M532" s="118"/>
    </row>
    <row r="533" spans="13:13" x14ac:dyDescent="0.2">
      <c r="M533" s="118"/>
    </row>
    <row r="534" spans="13:13" x14ac:dyDescent="0.2">
      <c r="M534" s="118"/>
    </row>
    <row r="535" spans="13:13" x14ac:dyDescent="0.2">
      <c r="M535" s="118"/>
    </row>
    <row r="536" spans="13:13" x14ac:dyDescent="0.2">
      <c r="M536" s="118"/>
    </row>
    <row r="537" spans="13:13" x14ac:dyDescent="0.2">
      <c r="M537" s="118"/>
    </row>
    <row r="538" spans="13:13" x14ac:dyDescent="0.2">
      <c r="M538" s="118"/>
    </row>
    <row r="539" spans="13:13" x14ac:dyDescent="0.2">
      <c r="M539" s="118"/>
    </row>
    <row r="540" spans="13:13" x14ac:dyDescent="0.2">
      <c r="M540" s="118"/>
    </row>
    <row r="541" spans="13:13" x14ac:dyDescent="0.2">
      <c r="M541" s="118"/>
    </row>
    <row r="542" spans="13:13" x14ac:dyDescent="0.2">
      <c r="M542" s="118"/>
    </row>
    <row r="543" spans="13:13" x14ac:dyDescent="0.2">
      <c r="M543" s="118"/>
    </row>
    <row r="544" spans="13:13" x14ac:dyDescent="0.2">
      <c r="M544" s="118"/>
    </row>
    <row r="545" spans="13:13" x14ac:dyDescent="0.2">
      <c r="M545" s="118"/>
    </row>
    <row r="546" spans="13:13" x14ac:dyDescent="0.2">
      <c r="M546" s="118"/>
    </row>
    <row r="547" spans="13:13" x14ac:dyDescent="0.2">
      <c r="M547" s="118"/>
    </row>
    <row r="548" spans="13:13" x14ac:dyDescent="0.2">
      <c r="M548" s="118"/>
    </row>
    <row r="549" spans="13:13" x14ac:dyDescent="0.2">
      <c r="M549" s="118"/>
    </row>
    <row r="550" spans="13:13" x14ac:dyDescent="0.2">
      <c r="M550" s="118"/>
    </row>
    <row r="551" spans="13:13" x14ac:dyDescent="0.2">
      <c r="M551" s="118"/>
    </row>
    <row r="552" spans="13:13" x14ac:dyDescent="0.2">
      <c r="M552" s="118"/>
    </row>
    <row r="553" spans="13:13" x14ac:dyDescent="0.2">
      <c r="M553" s="118"/>
    </row>
    <row r="554" spans="13:13" x14ac:dyDescent="0.2">
      <c r="M554" s="118"/>
    </row>
    <row r="555" spans="13:13" x14ac:dyDescent="0.2">
      <c r="M555" s="118"/>
    </row>
    <row r="556" spans="13:13" x14ac:dyDescent="0.2">
      <c r="M556" s="118"/>
    </row>
    <row r="557" spans="13:13" x14ac:dyDescent="0.2">
      <c r="M557" s="118"/>
    </row>
    <row r="558" spans="13:13" x14ac:dyDescent="0.2">
      <c r="M558" s="118"/>
    </row>
    <row r="559" spans="13:13" x14ac:dyDescent="0.2">
      <c r="M559" s="118"/>
    </row>
    <row r="560" spans="13:13" x14ac:dyDescent="0.2">
      <c r="M560" s="118"/>
    </row>
    <row r="561" spans="13:13" x14ac:dyDescent="0.2">
      <c r="M561" s="118"/>
    </row>
    <row r="562" spans="13:13" x14ac:dyDescent="0.2">
      <c r="M562" s="118"/>
    </row>
    <row r="563" spans="13:13" x14ac:dyDescent="0.2">
      <c r="M563" s="118"/>
    </row>
    <row r="564" spans="13:13" x14ac:dyDescent="0.2">
      <c r="M564" s="118"/>
    </row>
    <row r="565" spans="13:13" x14ac:dyDescent="0.2">
      <c r="M565" s="118"/>
    </row>
    <row r="566" spans="13:13" x14ac:dyDescent="0.2">
      <c r="M566" s="118"/>
    </row>
    <row r="567" spans="13:13" x14ac:dyDescent="0.2">
      <c r="M567" s="118"/>
    </row>
    <row r="568" spans="13:13" x14ac:dyDescent="0.2">
      <c r="M568" s="118"/>
    </row>
    <row r="569" spans="13:13" x14ac:dyDescent="0.2">
      <c r="M569" s="118"/>
    </row>
    <row r="570" spans="13:13" x14ac:dyDescent="0.2">
      <c r="M570" s="118"/>
    </row>
    <row r="571" spans="13:13" x14ac:dyDescent="0.2">
      <c r="M571" s="118"/>
    </row>
    <row r="572" spans="13:13" x14ac:dyDescent="0.2">
      <c r="M572" s="118"/>
    </row>
    <row r="573" spans="13:13" x14ac:dyDescent="0.2">
      <c r="M573" s="118"/>
    </row>
    <row r="574" spans="13:13" x14ac:dyDescent="0.2">
      <c r="M574" s="118"/>
    </row>
    <row r="575" spans="13:13" x14ac:dyDescent="0.2">
      <c r="M575" s="118"/>
    </row>
    <row r="576" spans="13:13" x14ac:dyDescent="0.2">
      <c r="M576" s="118"/>
    </row>
    <row r="577" spans="13:13" x14ac:dyDescent="0.2">
      <c r="M577" s="118"/>
    </row>
    <row r="578" spans="13:13" x14ac:dyDescent="0.2">
      <c r="M578" s="118"/>
    </row>
    <row r="579" spans="13:13" x14ac:dyDescent="0.2">
      <c r="M579" s="118"/>
    </row>
    <row r="580" spans="13:13" x14ac:dyDescent="0.2">
      <c r="M580" s="118"/>
    </row>
    <row r="581" spans="13:13" x14ac:dyDescent="0.2">
      <c r="M581" s="118"/>
    </row>
    <row r="582" spans="13:13" x14ac:dyDescent="0.2">
      <c r="M582" s="118"/>
    </row>
    <row r="583" spans="13:13" x14ac:dyDescent="0.2">
      <c r="M583" s="118"/>
    </row>
    <row r="584" spans="13:13" x14ac:dyDescent="0.2">
      <c r="M584" s="118"/>
    </row>
    <row r="585" spans="13:13" x14ac:dyDescent="0.2">
      <c r="M585" s="118"/>
    </row>
    <row r="586" spans="13:13" x14ac:dyDescent="0.2">
      <c r="M586" s="118"/>
    </row>
    <row r="587" spans="13:13" x14ac:dyDescent="0.2">
      <c r="M587" s="118"/>
    </row>
    <row r="588" spans="13:13" x14ac:dyDescent="0.2">
      <c r="M588" s="118"/>
    </row>
    <row r="589" spans="13:13" x14ac:dyDescent="0.2">
      <c r="M589" s="118"/>
    </row>
    <row r="590" spans="13:13" x14ac:dyDescent="0.2">
      <c r="M590" s="118"/>
    </row>
    <row r="591" spans="13:13" x14ac:dyDescent="0.2">
      <c r="M591" s="118"/>
    </row>
    <row r="592" spans="13:13" x14ac:dyDescent="0.2">
      <c r="M592" s="118"/>
    </row>
    <row r="593" spans="13:13" x14ac:dyDescent="0.2">
      <c r="M593" s="118"/>
    </row>
    <row r="594" spans="13:13" x14ac:dyDescent="0.2">
      <c r="M594" s="118"/>
    </row>
    <row r="595" spans="13:13" x14ac:dyDescent="0.2">
      <c r="M595" s="118"/>
    </row>
    <row r="596" spans="13:13" x14ac:dyDescent="0.2">
      <c r="M596" s="118"/>
    </row>
    <row r="597" spans="13:13" x14ac:dyDescent="0.2">
      <c r="M597" s="118"/>
    </row>
    <row r="598" spans="13:13" x14ac:dyDescent="0.2">
      <c r="M598" s="118"/>
    </row>
    <row r="599" spans="13:13" x14ac:dyDescent="0.2">
      <c r="M599" s="118"/>
    </row>
    <row r="600" spans="13:13" x14ac:dyDescent="0.2">
      <c r="M600" s="118"/>
    </row>
    <row r="601" spans="13:13" x14ac:dyDescent="0.2">
      <c r="M601" s="118"/>
    </row>
    <row r="602" spans="13:13" x14ac:dyDescent="0.2">
      <c r="M602" s="118"/>
    </row>
    <row r="603" spans="13:13" x14ac:dyDescent="0.2">
      <c r="M603" s="118"/>
    </row>
    <row r="604" spans="13:13" x14ac:dyDescent="0.2">
      <c r="M604" s="118"/>
    </row>
    <row r="605" spans="13:13" x14ac:dyDescent="0.2">
      <c r="M605" s="118"/>
    </row>
    <row r="606" spans="13:13" x14ac:dyDescent="0.2">
      <c r="M606" s="118"/>
    </row>
    <row r="607" spans="13:13" x14ac:dyDescent="0.2">
      <c r="M607" s="118"/>
    </row>
    <row r="608" spans="13:13" x14ac:dyDescent="0.2">
      <c r="M608" s="118"/>
    </row>
    <row r="609" spans="13:13" x14ac:dyDescent="0.2">
      <c r="M609" s="118"/>
    </row>
    <row r="610" spans="13:13" x14ac:dyDescent="0.2">
      <c r="M610" s="118"/>
    </row>
    <row r="611" spans="13:13" x14ac:dyDescent="0.2">
      <c r="M611" s="118"/>
    </row>
    <row r="612" spans="13:13" x14ac:dyDescent="0.2">
      <c r="M612" s="118"/>
    </row>
    <row r="613" spans="13:13" x14ac:dyDescent="0.2">
      <c r="M613" s="118"/>
    </row>
    <row r="614" spans="13:13" x14ac:dyDescent="0.2">
      <c r="M614" s="118"/>
    </row>
    <row r="615" spans="13:13" x14ac:dyDescent="0.2">
      <c r="M615" s="118"/>
    </row>
    <row r="616" spans="13:13" x14ac:dyDescent="0.2">
      <c r="M616" s="118"/>
    </row>
    <row r="617" spans="13:13" x14ac:dyDescent="0.2">
      <c r="M617" s="118"/>
    </row>
    <row r="618" spans="13:13" x14ac:dyDescent="0.2">
      <c r="M618" s="118"/>
    </row>
    <row r="619" spans="13:13" x14ac:dyDescent="0.2">
      <c r="M619" s="118"/>
    </row>
    <row r="620" spans="13:13" x14ac:dyDescent="0.2">
      <c r="M620" s="118"/>
    </row>
    <row r="621" spans="13:13" x14ac:dyDescent="0.2">
      <c r="M621" s="118"/>
    </row>
    <row r="622" spans="13:13" x14ac:dyDescent="0.2">
      <c r="M622" s="118"/>
    </row>
    <row r="623" spans="13:13" x14ac:dyDescent="0.2">
      <c r="M623" s="118"/>
    </row>
    <row r="624" spans="13:13" x14ac:dyDescent="0.2">
      <c r="M624" s="118"/>
    </row>
    <row r="625" spans="13:13" x14ac:dyDescent="0.2">
      <c r="M625" s="118"/>
    </row>
    <row r="626" spans="13:13" x14ac:dyDescent="0.2">
      <c r="M626" s="118"/>
    </row>
    <row r="627" spans="13:13" x14ac:dyDescent="0.2">
      <c r="M627" s="118"/>
    </row>
    <row r="628" spans="13:13" x14ac:dyDescent="0.2">
      <c r="M628" s="118"/>
    </row>
    <row r="629" spans="13:13" x14ac:dyDescent="0.2">
      <c r="M629" s="118"/>
    </row>
    <row r="630" spans="13:13" x14ac:dyDescent="0.2">
      <c r="M630" s="118"/>
    </row>
    <row r="631" spans="13:13" x14ac:dyDescent="0.2">
      <c r="M631" s="118"/>
    </row>
    <row r="632" spans="13:13" x14ac:dyDescent="0.2">
      <c r="M632" s="118"/>
    </row>
    <row r="633" spans="13:13" x14ac:dyDescent="0.2">
      <c r="M633" s="118"/>
    </row>
    <row r="634" spans="13:13" x14ac:dyDescent="0.2">
      <c r="M634" s="118"/>
    </row>
    <row r="635" spans="13:13" x14ac:dyDescent="0.2">
      <c r="M635" s="118"/>
    </row>
    <row r="636" spans="13:13" x14ac:dyDescent="0.2">
      <c r="M636" s="118"/>
    </row>
    <row r="637" spans="13:13" x14ac:dyDescent="0.2">
      <c r="M637" s="118"/>
    </row>
    <row r="638" spans="13:13" x14ac:dyDescent="0.2">
      <c r="M638" s="118"/>
    </row>
    <row r="639" spans="13:13" x14ac:dyDescent="0.2">
      <c r="M639" s="118"/>
    </row>
    <row r="640" spans="13:13" x14ac:dyDescent="0.2">
      <c r="M640" s="118"/>
    </row>
    <row r="641" spans="13:13" x14ac:dyDescent="0.2">
      <c r="M641" s="118"/>
    </row>
    <row r="642" spans="13:13" x14ac:dyDescent="0.2">
      <c r="M642" s="118"/>
    </row>
    <row r="643" spans="13:13" x14ac:dyDescent="0.2">
      <c r="M643" s="118"/>
    </row>
    <row r="644" spans="13:13" x14ac:dyDescent="0.2">
      <c r="M644" s="118"/>
    </row>
    <row r="645" spans="13:13" x14ac:dyDescent="0.2">
      <c r="M645" s="118"/>
    </row>
    <row r="646" spans="13:13" x14ac:dyDescent="0.2">
      <c r="M646" s="118"/>
    </row>
    <row r="647" spans="13:13" x14ac:dyDescent="0.2">
      <c r="M647" s="118"/>
    </row>
    <row r="648" spans="13:13" x14ac:dyDescent="0.2">
      <c r="M648" s="118"/>
    </row>
    <row r="649" spans="13:13" x14ac:dyDescent="0.2">
      <c r="M649" s="118"/>
    </row>
    <row r="650" spans="13:13" x14ac:dyDescent="0.2">
      <c r="M650" s="118"/>
    </row>
    <row r="651" spans="13:13" x14ac:dyDescent="0.2">
      <c r="M651" s="118"/>
    </row>
    <row r="652" spans="13:13" x14ac:dyDescent="0.2">
      <c r="M652" s="118"/>
    </row>
    <row r="653" spans="13:13" x14ac:dyDescent="0.2">
      <c r="M653" s="118"/>
    </row>
    <row r="654" spans="13:13" x14ac:dyDescent="0.2">
      <c r="M654" s="118"/>
    </row>
    <row r="655" spans="13:13" x14ac:dyDescent="0.2">
      <c r="M655" s="118"/>
    </row>
    <row r="656" spans="13:13" x14ac:dyDescent="0.2">
      <c r="M656" s="118"/>
    </row>
    <row r="657" spans="13:13" x14ac:dyDescent="0.2">
      <c r="M657" s="118"/>
    </row>
    <row r="658" spans="13:13" x14ac:dyDescent="0.2">
      <c r="M658" s="118"/>
    </row>
    <row r="659" spans="13:13" x14ac:dyDescent="0.2">
      <c r="M659" s="118"/>
    </row>
    <row r="660" spans="13:13" x14ac:dyDescent="0.2">
      <c r="M660" s="118"/>
    </row>
    <row r="661" spans="13:13" x14ac:dyDescent="0.2">
      <c r="M661" s="118"/>
    </row>
    <row r="662" spans="13:13" x14ac:dyDescent="0.2">
      <c r="M662" s="118"/>
    </row>
    <row r="663" spans="13:13" x14ac:dyDescent="0.2">
      <c r="M663" s="118"/>
    </row>
    <row r="664" spans="13:13" x14ac:dyDescent="0.2">
      <c r="M664" s="118"/>
    </row>
    <row r="665" spans="13:13" x14ac:dyDescent="0.2">
      <c r="M665" s="118"/>
    </row>
    <row r="666" spans="13:13" x14ac:dyDescent="0.2">
      <c r="M666" s="118"/>
    </row>
    <row r="667" spans="13:13" x14ac:dyDescent="0.2">
      <c r="M667" s="118"/>
    </row>
    <row r="668" spans="13:13" x14ac:dyDescent="0.2">
      <c r="M668" s="118"/>
    </row>
    <row r="669" spans="13:13" x14ac:dyDescent="0.2">
      <c r="M669" s="118"/>
    </row>
    <row r="670" spans="13:13" x14ac:dyDescent="0.2">
      <c r="M670" s="118"/>
    </row>
    <row r="671" spans="13:13" x14ac:dyDescent="0.2">
      <c r="M671" s="118"/>
    </row>
    <row r="672" spans="13:13" x14ac:dyDescent="0.2">
      <c r="M672" s="118"/>
    </row>
    <row r="673" spans="13:13" x14ac:dyDescent="0.2">
      <c r="M673" s="118"/>
    </row>
    <row r="674" spans="13:13" x14ac:dyDescent="0.2">
      <c r="M674" s="118"/>
    </row>
    <row r="675" spans="13:13" x14ac:dyDescent="0.2">
      <c r="M675" s="118"/>
    </row>
    <row r="676" spans="13:13" x14ac:dyDescent="0.2">
      <c r="M676" s="118"/>
    </row>
    <row r="677" spans="13:13" x14ac:dyDescent="0.2">
      <c r="M677" s="118"/>
    </row>
    <row r="678" spans="13:13" x14ac:dyDescent="0.2">
      <c r="M678" s="118"/>
    </row>
    <row r="679" spans="13:13" x14ac:dyDescent="0.2">
      <c r="M679" s="118"/>
    </row>
    <row r="680" spans="13:13" x14ac:dyDescent="0.2">
      <c r="M680" s="118"/>
    </row>
    <row r="681" spans="13:13" x14ac:dyDescent="0.2">
      <c r="M681" s="118"/>
    </row>
    <row r="682" spans="13:13" x14ac:dyDescent="0.2">
      <c r="M682" s="118"/>
    </row>
    <row r="683" spans="13:13" x14ac:dyDescent="0.2">
      <c r="M683" s="118"/>
    </row>
    <row r="684" spans="13:13" x14ac:dyDescent="0.2">
      <c r="M684" s="118"/>
    </row>
    <row r="685" spans="13:13" x14ac:dyDescent="0.2">
      <c r="M685" s="118"/>
    </row>
    <row r="686" spans="13:13" x14ac:dyDescent="0.2">
      <c r="M686" s="118"/>
    </row>
    <row r="687" spans="13:13" x14ac:dyDescent="0.2">
      <c r="M687" s="118"/>
    </row>
    <row r="688" spans="13:13" x14ac:dyDescent="0.2">
      <c r="M688" s="118"/>
    </row>
    <row r="689" spans="13:13" x14ac:dyDescent="0.2">
      <c r="M689" s="118"/>
    </row>
    <row r="690" spans="13:13" x14ac:dyDescent="0.2">
      <c r="M690" s="118"/>
    </row>
    <row r="691" spans="13:13" x14ac:dyDescent="0.2">
      <c r="M691" s="118"/>
    </row>
    <row r="692" spans="13:13" x14ac:dyDescent="0.2">
      <c r="M692" s="118"/>
    </row>
    <row r="693" spans="13:13" x14ac:dyDescent="0.2">
      <c r="M693" s="118"/>
    </row>
    <row r="694" spans="13:13" x14ac:dyDescent="0.2">
      <c r="M694" s="118"/>
    </row>
    <row r="695" spans="13:13" x14ac:dyDescent="0.2">
      <c r="M695" s="118"/>
    </row>
    <row r="696" spans="13:13" x14ac:dyDescent="0.2">
      <c r="M696" s="118"/>
    </row>
    <row r="697" spans="13:13" x14ac:dyDescent="0.2">
      <c r="M697" s="118"/>
    </row>
    <row r="698" spans="13:13" x14ac:dyDescent="0.2">
      <c r="M698" s="118"/>
    </row>
    <row r="699" spans="13:13" x14ac:dyDescent="0.2">
      <c r="M699" s="118"/>
    </row>
    <row r="700" spans="13:13" x14ac:dyDescent="0.2">
      <c r="M700" s="118"/>
    </row>
    <row r="701" spans="13:13" x14ac:dyDescent="0.2">
      <c r="M701" s="118"/>
    </row>
    <row r="702" spans="13:13" x14ac:dyDescent="0.2">
      <c r="M702" s="118"/>
    </row>
    <row r="703" spans="13:13" x14ac:dyDescent="0.2">
      <c r="M703" s="118"/>
    </row>
    <row r="704" spans="13:13" x14ac:dyDescent="0.2">
      <c r="M704" s="118"/>
    </row>
    <row r="705" spans="13:13" x14ac:dyDescent="0.2">
      <c r="M705" s="118"/>
    </row>
    <row r="706" spans="13:13" x14ac:dyDescent="0.2">
      <c r="M706" s="118"/>
    </row>
    <row r="707" spans="13:13" x14ac:dyDescent="0.2">
      <c r="M707" s="118"/>
    </row>
    <row r="708" spans="13:13" x14ac:dyDescent="0.2">
      <c r="M708" s="118"/>
    </row>
    <row r="709" spans="13:13" x14ac:dyDescent="0.2">
      <c r="M709" s="118"/>
    </row>
    <row r="710" spans="13:13" x14ac:dyDescent="0.2">
      <c r="M710" s="118"/>
    </row>
    <row r="711" spans="13:13" x14ac:dyDescent="0.2">
      <c r="M711" s="118"/>
    </row>
    <row r="712" spans="13:13" x14ac:dyDescent="0.2">
      <c r="M712" s="118"/>
    </row>
    <row r="713" spans="13:13" x14ac:dyDescent="0.2">
      <c r="M713" s="118"/>
    </row>
    <row r="714" spans="13:13" x14ac:dyDescent="0.2">
      <c r="M714" s="118"/>
    </row>
    <row r="715" spans="13:13" x14ac:dyDescent="0.2">
      <c r="M715" s="118"/>
    </row>
    <row r="716" spans="13:13" x14ac:dyDescent="0.2">
      <c r="M716" s="118"/>
    </row>
    <row r="717" spans="13:13" x14ac:dyDescent="0.2">
      <c r="M717" s="118"/>
    </row>
    <row r="718" spans="13:13" x14ac:dyDescent="0.2">
      <c r="M718" s="118"/>
    </row>
    <row r="719" spans="13:13" x14ac:dyDescent="0.2">
      <c r="M719" s="118"/>
    </row>
    <row r="720" spans="13:13" x14ac:dyDescent="0.2">
      <c r="M720" s="118"/>
    </row>
    <row r="721" spans="13:13" x14ac:dyDescent="0.2">
      <c r="M721" s="118"/>
    </row>
    <row r="722" spans="13:13" x14ac:dyDescent="0.2">
      <c r="M722" s="118"/>
    </row>
    <row r="723" spans="13:13" x14ac:dyDescent="0.2">
      <c r="M723" s="118"/>
    </row>
    <row r="724" spans="13:13" x14ac:dyDescent="0.2">
      <c r="M724" s="118"/>
    </row>
    <row r="725" spans="13:13" x14ac:dyDescent="0.2">
      <c r="M725" s="118"/>
    </row>
    <row r="726" spans="13:13" x14ac:dyDescent="0.2">
      <c r="M726" s="118"/>
    </row>
    <row r="727" spans="13:13" x14ac:dyDescent="0.2">
      <c r="M727" s="118"/>
    </row>
    <row r="728" spans="13:13" x14ac:dyDescent="0.2">
      <c r="M728" s="118"/>
    </row>
    <row r="729" spans="13:13" x14ac:dyDescent="0.2">
      <c r="M729" s="118"/>
    </row>
    <row r="730" spans="13:13" x14ac:dyDescent="0.2">
      <c r="M730" s="118"/>
    </row>
    <row r="731" spans="13:13" x14ac:dyDescent="0.2">
      <c r="M731" s="118"/>
    </row>
    <row r="732" spans="13:13" x14ac:dyDescent="0.2">
      <c r="M732" s="118"/>
    </row>
    <row r="733" spans="13:13" x14ac:dyDescent="0.2">
      <c r="M733" s="118"/>
    </row>
    <row r="734" spans="13:13" x14ac:dyDescent="0.2">
      <c r="M734" s="118"/>
    </row>
    <row r="735" spans="13:13" x14ac:dyDescent="0.2">
      <c r="M735" s="118"/>
    </row>
    <row r="736" spans="13:13" x14ac:dyDescent="0.2">
      <c r="M736" s="118"/>
    </row>
    <row r="737" spans="13:13" x14ac:dyDescent="0.2">
      <c r="M737" s="118"/>
    </row>
    <row r="738" spans="13:13" x14ac:dyDescent="0.2">
      <c r="M738" s="118"/>
    </row>
    <row r="739" spans="13:13" x14ac:dyDescent="0.2">
      <c r="M739" s="118"/>
    </row>
    <row r="740" spans="13:13" x14ac:dyDescent="0.2">
      <c r="M740" s="118"/>
    </row>
    <row r="741" spans="13:13" x14ac:dyDescent="0.2">
      <c r="M741" s="118"/>
    </row>
    <row r="742" spans="13:13" x14ac:dyDescent="0.2">
      <c r="M742" s="118"/>
    </row>
    <row r="743" spans="13:13" x14ac:dyDescent="0.2">
      <c r="M743" s="118"/>
    </row>
    <row r="744" spans="13:13" x14ac:dyDescent="0.2">
      <c r="M744" s="118"/>
    </row>
    <row r="745" spans="13:13" x14ac:dyDescent="0.2">
      <c r="M745" s="118"/>
    </row>
    <row r="746" spans="13:13" x14ac:dyDescent="0.2">
      <c r="M746" s="118"/>
    </row>
    <row r="747" spans="13:13" x14ac:dyDescent="0.2">
      <c r="M747" s="118"/>
    </row>
    <row r="748" spans="13:13" x14ac:dyDescent="0.2">
      <c r="M748" s="118"/>
    </row>
    <row r="749" spans="13:13" x14ac:dyDescent="0.2">
      <c r="M749" s="118"/>
    </row>
    <row r="750" spans="13:13" x14ac:dyDescent="0.2">
      <c r="M750" s="118"/>
    </row>
    <row r="751" spans="13:13" x14ac:dyDescent="0.2">
      <c r="M751" s="118"/>
    </row>
    <row r="752" spans="13:13" x14ac:dyDescent="0.2">
      <c r="M752" s="118"/>
    </row>
    <row r="753" spans="13:13" x14ac:dyDescent="0.2">
      <c r="M753" s="118"/>
    </row>
    <row r="754" spans="13:13" x14ac:dyDescent="0.2">
      <c r="M754" s="118"/>
    </row>
    <row r="755" spans="13:13" x14ac:dyDescent="0.2">
      <c r="M755" s="118"/>
    </row>
    <row r="756" spans="13:13" x14ac:dyDescent="0.2">
      <c r="M756" s="118"/>
    </row>
    <row r="757" spans="13:13" x14ac:dyDescent="0.2">
      <c r="M757" s="118"/>
    </row>
    <row r="758" spans="13:13" x14ac:dyDescent="0.2">
      <c r="M758" s="118"/>
    </row>
    <row r="759" spans="13:13" x14ac:dyDescent="0.2">
      <c r="M759" s="118"/>
    </row>
    <row r="760" spans="13:13" x14ac:dyDescent="0.2">
      <c r="M760" s="118"/>
    </row>
    <row r="761" spans="13:13" x14ac:dyDescent="0.2">
      <c r="M761" s="118"/>
    </row>
    <row r="762" spans="13:13" x14ac:dyDescent="0.2">
      <c r="M762" s="118"/>
    </row>
    <row r="763" spans="13:13" x14ac:dyDescent="0.2">
      <c r="M763" s="118"/>
    </row>
    <row r="764" spans="13:13" x14ac:dyDescent="0.2">
      <c r="M764" s="118"/>
    </row>
    <row r="765" spans="13:13" x14ac:dyDescent="0.2">
      <c r="M765" s="118"/>
    </row>
    <row r="766" spans="13:13" x14ac:dyDescent="0.2">
      <c r="M766" s="118"/>
    </row>
    <row r="767" spans="13:13" x14ac:dyDescent="0.2">
      <c r="M767" s="118"/>
    </row>
    <row r="768" spans="13:13" x14ac:dyDescent="0.2">
      <c r="M768" s="118"/>
    </row>
    <row r="769" spans="13:13" x14ac:dyDescent="0.2">
      <c r="M769" s="118"/>
    </row>
    <row r="770" spans="13:13" x14ac:dyDescent="0.2">
      <c r="M770" s="118"/>
    </row>
    <row r="771" spans="13:13" x14ac:dyDescent="0.2">
      <c r="M771" s="118"/>
    </row>
    <row r="772" spans="13:13" x14ac:dyDescent="0.2">
      <c r="M772" s="118"/>
    </row>
    <row r="773" spans="13:13" x14ac:dyDescent="0.2">
      <c r="M773" s="118"/>
    </row>
    <row r="774" spans="13:13" x14ac:dyDescent="0.2">
      <c r="M774" s="118"/>
    </row>
    <row r="775" spans="13:13" x14ac:dyDescent="0.2">
      <c r="M775" s="118"/>
    </row>
    <row r="776" spans="13:13" x14ac:dyDescent="0.2">
      <c r="M776" s="118"/>
    </row>
    <row r="777" spans="13:13" x14ac:dyDescent="0.2">
      <c r="M777" s="118"/>
    </row>
    <row r="778" spans="13:13" x14ac:dyDescent="0.2">
      <c r="M778" s="118"/>
    </row>
    <row r="779" spans="13:13" x14ac:dyDescent="0.2">
      <c r="M779" s="118"/>
    </row>
    <row r="780" spans="13:13" x14ac:dyDescent="0.2">
      <c r="M780" s="118"/>
    </row>
    <row r="781" spans="13:13" x14ac:dyDescent="0.2">
      <c r="M781" s="118"/>
    </row>
    <row r="782" spans="13:13" x14ac:dyDescent="0.2">
      <c r="M782" s="118"/>
    </row>
    <row r="783" spans="13:13" x14ac:dyDescent="0.2">
      <c r="M783" s="118"/>
    </row>
    <row r="784" spans="13:13" x14ac:dyDescent="0.2">
      <c r="M784" s="118"/>
    </row>
    <row r="785" spans="13:13" x14ac:dyDescent="0.2">
      <c r="M785" s="118"/>
    </row>
    <row r="786" spans="13:13" x14ac:dyDescent="0.2">
      <c r="M786" s="118"/>
    </row>
    <row r="787" spans="13:13" x14ac:dyDescent="0.2">
      <c r="M787" s="118"/>
    </row>
    <row r="788" spans="13:13" x14ac:dyDescent="0.2">
      <c r="M788" s="118"/>
    </row>
    <row r="789" spans="13:13" x14ac:dyDescent="0.2">
      <c r="M789" s="118"/>
    </row>
    <row r="790" spans="13:13" x14ac:dyDescent="0.2">
      <c r="M790" s="118"/>
    </row>
    <row r="791" spans="13:13" x14ac:dyDescent="0.2">
      <c r="M791" s="118"/>
    </row>
    <row r="792" spans="13:13" x14ac:dyDescent="0.2">
      <c r="M792" s="118"/>
    </row>
    <row r="793" spans="13:13" x14ac:dyDescent="0.2">
      <c r="M793" s="118"/>
    </row>
    <row r="794" spans="13:13" x14ac:dyDescent="0.2">
      <c r="M794" s="118"/>
    </row>
    <row r="795" spans="13:13" x14ac:dyDescent="0.2">
      <c r="M795" s="118"/>
    </row>
    <row r="796" spans="13:13" x14ac:dyDescent="0.2">
      <c r="M796" s="118"/>
    </row>
    <row r="797" spans="13:13" x14ac:dyDescent="0.2">
      <c r="M797" s="118"/>
    </row>
    <row r="798" spans="13:13" x14ac:dyDescent="0.2">
      <c r="M798" s="118"/>
    </row>
    <row r="799" spans="13:13" x14ac:dyDescent="0.2">
      <c r="M799" s="118"/>
    </row>
    <row r="800" spans="13:13" x14ac:dyDescent="0.2">
      <c r="M800" s="118"/>
    </row>
    <row r="801" spans="13:13" x14ac:dyDescent="0.2">
      <c r="M801" s="118"/>
    </row>
    <row r="802" spans="13:13" x14ac:dyDescent="0.2">
      <c r="M802" s="118"/>
    </row>
    <row r="803" spans="13:13" x14ac:dyDescent="0.2">
      <c r="M803" s="118"/>
    </row>
    <row r="804" spans="13:13" x14ac:dyDescent="0.2">
      <c r="M804" s="118"/>
    </row>
    <row r="805" spans="13:13" x14ac:dyDescent="0.2">
      <c r="M805" s="118"/>
    </row>
    <row r="806" spans="13:13" x14ac:dyDescent="0.2">
      <c r="M806" s="118"/>
    </row>
    <row r="807" spans="13:13" x14ac:dyDescent="0.2">
      <c r="M807" s="118"/>
    </row>
    <row r="808" spans="13:13" x14ac:dyDescent="0.2">
      <c r="M808" s="118"/>
    </row>
    <row r="809" spans="13:13" x14ac:dyDescent="0.2">
      <c r="M809" s="118"/>
    </row>
    <row r="810" spans="13:13" x14ac:dyDescent="0.2">
      <c r="M810" s="118"/>
    </row>
    <row r="811" spans="13:13" x14ac:dyDescent="0.2">
      <c r="M811" s="118"/>
    </row>
    <row r="812" spans="13:13" x14ac:dyDescent="0.2">
      <c r="M812" s="118"/>
    </row>
    <row r="813" spans="13:13" x14ac:dyDescent="0.2">
      <c r="M813" s="118"/>
    </row>
    <row r="814" spans="13:13" x14ac:dyDescent="0.2">
      <c r="M814" s="118"/>
    </row>
    <row r="815" spans="13:13" x14ac:dyDescent="0.2">
      <c r="M815" s="118"/>
    </row>
    <row r="816" spans="13:13" x14ac:dyDescent="0.2">
      <c r="M816" s="118"/>
    </row>
    <row r="817" spans="13:13" x14ac:dyDescent="0.2">
      <c r="M817" s="118"/>
    </row>
    <row r="818" spans="13:13" x14ac:dyDescent="0.2">
      <c r="M818" s="118"/>
    </row>
    <row r="819" spans="13:13" x14ac:dyDescent="0.2">
      <c r="M819" s="118"/>
    </row>
    <row r="820" spans="13:13" x14ac:dyDescent="0.2">
      <c r="M820" s="118"/>
    </row>
    <row r="821" spans="13:13" x14ac:dyDescent="0.2">
      <c r="M821" s="118"/>
    </row>
    <row r="822" spans="13:13" x14ac:dyDescent="0.2">
      <c r="M822" s="118"/>
    </row>
    <row r="823" spans="13:13" x14ac:dyDescent="0.2">
      <c r="M823" s="118"/>
    </row>
    <row r="824" spans="13:13" x14ac:dyDescent="0.2">
      <c r="M824" s="118"/>
    </row>
    <row r="825" spans="13:13" x14ac:dyDescent="0.2">
      <c r="M825" s="118"/>
    </row>
    <row r="826" spans="13:13" x14ac:dyDescent="0.2">
      <c r="M826" s="118"/>
    </row>
    <row r="827" spans="13:13" x14ac:dyDescent="0.2">
      <c r="M827" s="118"/>
    </row>
    <row r="828" spans="13:13" x14ac:dyDescent="0.2">
      <c r="M828" s="118"/>
    </row>
    <row r="829" spans="13:13" x14ac:dyDescent="0.2">
      <c r="M829" s="118"/>
    </row>
    <row r="830" spans="13:13" x14ac:dyDescent="0.2">
      <c r="M830" s="118"/>
    </row>
    <row r="831" spans="13:13" x14ac:dyDescent="0.2">
      <c r="M831" s="118"/>
    </row>
    <row r="832" spans="13:13" x14ac:dyDescent="0.2">
      <c r="M832" s="118"/>
    </row>
    <row r="833" spans="13:13" x14ac:dyDescent="0.2">
      <c r="M833" s="118"/>
    </row>
    <row r="834" spans="13:13" x14ac:dyDescent="0.2">
      <c r="M834" s="118"/>
    </row>
    <row r="835" spans="13:13" x14ac:dyDescent="0.2">
      <c r="M835" s="118"/>
    </row>
    <row r="836" spans="13:13" x14ac:dyDescent="0.2">
      <c r="M836" s="118"/>
    </row>
    <row r="837" spans="13:13" x14ac:dyDescent="0.2">
      <c r="M837" s="118"/>
    </row>
    <row r="838" spans="13:13" x14ac:dyDescent="0.2">
      <c r="M838" s="118"/>
    </row>
    <row r="839" spans="13:13" x14ac:dyDescent="0.2">
      <c r="M839" s="118"/>
    </row>
    <row r="840" spans="13:13" x14ac:dyDescent="0.2">
      <c r="M840" s="118"/>
    </row>
    <row r="841" spans="13:13" x14ac:dyDescent="0.2">
      <c r="M841" s="118"/>
    </row>
    <row r="842" spans="13:13" x14ac:dyDescent="0.2">
      <c r="M842" s="118"/>
    </row>
    <row r="843" spans="13:13" x14ac:dyDescent="0.2">
      <c r="M843" s="118"/>
    </row>
    <row r="844" spans="13:13" x14ac:dyDescent="0.2">
      <c r="M844" s="118"/>
    </row>
    <row r="845" spans="13:13" x14ac:dyDescent="0.2">
      <c r="M845" s="118"/>
    </row>
    <row r="846" spans="13:13" x14ac:dyDescent="0.2">
      <c r="M846" s="118"/>
    </row>
    <row r="847" spans="13:13" x14ac:dyDescent="0.2">
      <c r="M847" s="118"/>
    </row>
    <row r="848" spans="13:13" x14ac:dyDescent="0.2">
      <c r="M848" s="118"/>
    </row>
    <row r="849" spans="13:13" x14ac:dyDescent="0.2">
      <c r="M849" s="118"/>
    </row>
    <row r="850" spans="13:13" x14ac:dyDescent="0.2">
      <c r="M850" s="118"/>
    </row>
    <row r="851" spans="13:13" x14ac:dyDescent="0.2">
      <c r="M851" s="118"/>
    </row>
    <row r="852" spans="13:13" x14ac:dyDescent="0.2">
      <c r="M852" s="118"/>
    </row>
    <row r="853" spans="13:13" x14ac:dyDescent="0.2">
      <c r="M853" s="118"/>
    </row>
    <row r="854" spans="13:13" x14ac:dyDescent="0.2">
      <c r="M854" s="118"/>
    </row>
    <row r="855" spans="13:13" x14ac:dyDescent="0.2">
      <c r="M855" s="118"/>
    </row>
    <row r="856" spans="13:13" x14ac:dyDescent="0.2">
      <c r="M856" s="118"/>
    </row>
    <row r="857" spans="13:13" x14ac:dyDescent="0.2">
      <c r="M857" s="118"/>
    </row>
    <row r="858" spans="13:13" x14ac:dyDescent="0.2">
      <c r="M858" s="118"/>
    </row>
    <row r="859" spans="13:13" x14ac:dyDescent="0.2">
      <c r="M859" s="118"/>
    </row>
    <row r="860" spans="13:13" x14ac:dyDescent="0.2">
      <c r="M860" s="118"/>
    </row>
    <row r="861" spans="13:13" x14ac:dyDescent="0.2">
      <c r="M861" s="118"/>
    </row>
    <row r="862" spans="13:13" x14ac:dyDescent="0.2">
      <c r="M862" s="118"/>
    </row>
    <row r="863" spans="13:13" x14ac:dyDescent="0.2">
      <c r="M863" s="118"/>
    </row>
    <row r="864" spans="13:13" x14ac:dyDescent="0.2">
      <c r="M864" s="118"/>
    </row>
    <row r="865" spans="13:13" x14ac:dyDescent="0.2">
      <c r="M865" s="118"/>
    </row>
    <row r="866" spans="13:13" x14ac:dyDescent="0.2">
      <c r="M866" s="118"/>
    </row>
    <row r="867" spans="13:13" x14ac:dyDescent="0.2">
      <c r="M867" s="118"/>
    </row>
    <row r="868" spans="13:13" x14ac:dyDescent="0.2">
      <c r="M868" s="118"/>
    </row>
    <row r="869" spans="13:13" x14ac:dyDescent="0.2">
      <c r="M869" s="118"/>
    </row>
    <row r="870" spans="13:13" x14ac:dyDescent="0.2">
      <c r="M870" s="118"/>
    </row>
    <row r="871" spans="13:13" x14ac:dyDescent="0.2">
      <c r="M871" s="118"/>
    </row>
    <row r="872" spans="13:13" x14ac:dyDescent="0.2">
      <c r="M872" s="118"/>
    </row>
    <row r="873" spans="13:13" x14ac:dyDescent="0.2">
      <c r="M873" s="118"/>
    </row>
    <row r="874" spans="13:13" x14ac:dyDescent="0.2">
      <c r="M874" s="118"/>
    </row>
    <row r="875" spans="13:13" x14ac:dyDescent="0.2">
      <c r="M875" s="118"/>
    </row>
    <row r="876" spans="13:13" x14ac:dyDescent="0.2">
      <c r="M876" s="118"/>
    </row>
    <row r="877" spans="13:13" x14ac:dyDescent="0.2">
      <c r="M877" s="118"/>
    </row>
    <row r="878" spans="13:13" x14ac:dyDescent="0.2">
      <c r="M878" s="118"/>
    </row>
    <row r="879" spans="13:13" x14ac:dyDescent="0.2">
      <c r="M879" s="118"/>
    </row>
    <row r="880" spans="13:13" x14ac:dyDescent="0.2">
      <c r="M880" s="118"/>
    </row>
    <row r="881" spans="13:13" x14ac:dyDescent="0.2">
      <c r="M881" s="118"/>
    </row>
    <row r="882" spans="13:13" x14ac:dyDescent="0.2">
      <c r="M882" s="118"/>
    </row>
    <row r="883" spans="13:13" x14ac:dyDescent="0.2">
      <c r="M883" s="118"/>
    </row>
    <row r="884" spans="13:13" x14ac:dyDescent="0.2">
      <c r="M884" s="118"/>
    </row>
    <row r="885" spans="13:13" x14ac:dyDescent="0.2">
      <c r="M885" s="118"/>
    </row>
    <row r="886" spans="13:13" x14ac:dyDescent="0.2">
      <c r="M886" s="118"/>
    </row>
    <row r="887" spans="13:13" x14ac:dyDescent="0.2">
      <c r="M887" s="118"/>
    </row>
    <row r="888" spans="13:13" x14ac:dyDescent="0.2">
      <c r="M888" s="118"/>
    </row>
    <row r="889" spans="13:13" x14ac:dyDescent="0.2">
      <c r="M889" s="118"/>
    </row>
    <row r="890" spans="13:13" x14ac:dyDescent="0.2">
      <c r="M890" s="118"/>
    </row>
    <row r="891" spans="13:13" x14ac:dyDescent="0.2">
      <c r="M891" s="118"/>
    </row>
    <row r="892" spans="13:13" x14ac:dyDescent="0.2">
      <c r="M892" s="118"/>
    </row>
    <row r="893" spans="13:13" x14ac:dyDescent="0.2">
      <c r="M893" s="118"/>
    </row>
    <row r="894" spans="13:13" x14ac:dyDescent="0.2">
      <c r="M894" s="118"/>
    </row>
    <row r="895" spans="13:13" x14ac:dyDescent="0.2">
      <c r="M895" s="118"/>
    </row>
    <row r="896" spans="13:13" x14ac:dyDescent="0.2">
      <c r="M896" s="118"/>
    </row>
    <row r="897" spans="13:13" x14ac:dyDescent="0.2">
      <c r="M897" s="118"/>
    </row>
    <row r="898" spans="13:13" x14ac:dyDescent="0.2">
      <c r="M898" s="118"/>
    </row>
    <row r="899" spans="13:13" x14ac:dyDescent="0.2">
      <c r="M899" s="118"/>
    </row>
    <row r="900" spans="13:13" x14ac:dyDescent="0.2">
      <c r="M900" s="118"/>
    </row>
    <row r="901" spans="13:13" x14ac:dyDescent="0.2">
      <c r="M901" s="118"/>
    </row>
    <row r="902" spans="13:13" x14ac:dyDescent="0.2">
      <c r="M902" s="118"/>
    </row>
    <row r="903" spans="13:13" x14ac:dyDescent="0.2">
      <c r="M903" s="118"/>
    </row>
    <row r="904" spans="13:13" x14ac:dyDescent="0.2">
      <c r="M904" s="118"/>
    </row>
    <row r="905" spans="13:13" x14ac:dyDescent="0.2">
      <c r="M905" s="118"/>
    </row>
    <row r="906" spans="13:13" x14ac:dyDescent="0.2">
      <c r="M906" s="118"/>
    </row>
    <row r="907" spans="13:13" x14ac:dyDescent="0.2">
      <c r="M907" s="118"/>
    </row>
    <row r="908" spans="13:13" x14ac:dyDescent="0.2">
      <c r="M908" s="118"/>
    </row>
    <row r="909" spans="13:13" x14ac:dyDescent="0.2">
      <c r="M909" s="118"/>
    </row>
    <row r="910" spans="13:13" x14ac:dyDescent="0.2">
      <c r="M910" s="118"/>
    </row>
    <row r="911" spans="13:13" x14ac:dyDescent="0.2">
      <c r="M911" s="118"/>
    </row>
    <row r="912" spans="13:13" x14ac:dyDescent="0.2">
      <c r="M912" s="118"/>
    </row>
    <row r="913" spans="13:13" x14ac:dyDescent="0.2">
      <c r="M913" s="118"/>
    </row>
    <row r="914" spans="13:13" x14ac:dyDescent="0.2">
      <c r="M914" s="118"/>
    </row>
    <row r="915" spans="13:13" x14ac:dyDescent="0.2">
      <c r="M915" s="118"/>
    </row>
    <row r="916" spans="13:13" x14ac:dyDescent="0.2">
      <c r="M916" s="118"/>
    </row>
    <row r="917" spans="13:13" x14ac:dyDescent="0.2">
      <c r="M917" s="118"/>
    </row>
    <row r="918" spans="13:13" x14ac:dyDescent="0.2">
      <c r="M918" s="118"/>
    </row>
    <row r="919" spans="13:13" x14ac:dyDescent="0.2">
      <c r="M919" s="118"/>
    </row>
    <row r="920" spans="13:13" x14ac:dyDescent="0.2">
      <c r="M920" s="118"/>
    </row>
    <row r="921" spans="13:13" x14ac:dyDescent="0.2">
      <c r="M921" s="118"/>
    </row>
    <row r="922" spans="13:13" x14ac:dyDescent="0.2">
      <c r="M922" s="118"/>
    </row>
    <row r="923" spans="13:13" x14ac:dyDescent="0.2">
      <c r="M923" s="118"/>
    </row>
    <row r="924" spans="13:13" x14ac:dyDescent="0.2">
      <c r="M924" s="118"/>
    </row>
    <row r="925" spans="13:13" x14ac:dyDescent="0.2">
      <c r="M925" s="118"/>
    </row>
    <row r="926" spans="13:13" x14ac:dyDescent="0.2">
      <c r="M926" s="118"/>
    </row>
    <row r="927" spans="13:13" x14ac:dyDescent="0.2">
      <c r="M927" s="118"/>
    </row>
    <row r="928" spans="13:13" x14ac:dyDescent="0.2">
      <c r="M928" s="118"/>
    </row>
    <row r="929" spans="13:13" x14ac:dyDescent="0.2">
      <c r="M929" s="118"/>
    </row>
    <row r="930" spans="13:13" x14ac:dyDescent="0.2">
      <c r="M930" s="118"/>
    </row>
    <row r="931" spans="13:13" x14ac:dyDescent="0.2">
      <c r="M931" s="118"/>
    </row>
    <row r="932" spans="13:13" x14ac:dyDescent="0.2">
      <c r="M932" s="118"/>
    </row>
    <row r="933" spans="13:13" x14ac:dyDescent="0.2">
      <c r="M933" s="118"/>
    </row>
    <row r="934" spans="13:13" x14ac:dyDescent="0.2">
      <c r="M934" s="118"/>
    </row>
    <row r="935" spans="13:13" x14ac:dyDescent="0.2">
      <c r="M935" s="118"/>
    </row>
    <row r="936" spans="13:13" x14ac:dyDescent="0.2">
      <c r="M936" s="118"/>
    </row>
    <row r="937" spans="13:13" x14ac:dyDescent="0.2">
      <c r="M937" s="118"/>
    </row>
    <row r="938" spans="13:13" x14ac:dyDescent="0.2">
      <c r="M938" s="118"/>
    </row>
    <row r="939" spans="13:13" x14ac:dyDescent="0.2">
      <c r="M939" s="118"/>
    </row>
    <row r="940" spans="13:13" x14ac:dyDescent="0.2">
      <c r="M940" s="118"/>
    </row>
    <row r="941" spans="13:13" x14ac:dyDescent="0.2">
      <c r="M941" s="118"/>
    </row>
    <row r="942" spans="13:13" x14ac:dyDescent="0.2">
      <c r="M942" s="118"/>
    </row>
    <row r="943" spans="13:13" x14ac:dyDescent="0.2">
      <c r="M943" s="118"/>
    </row>
    <row r="944" spans="13:13" x14ac:dyDescent="0.2">
      <c r="M944" s="118"/>
    </row>
    <row r="945" spans="13:13" x14ac:dyDescent="0.2">
      <c r="M945" s="118"/>
    </row>
    <row r="946" spans="13:13" x14ac:dyDescent="0.2">
      <c r="M946" s="118"/>
    </row>
    <row r="947" spans="13:13" x14ac:dyDescent="0.2">
      <c r="M947" s="118"/>
    </row>
    <row r="948" spans="13:13" x14ac:dyDescent="0.2">
      <c r="M948" s="118"/>
    </row>
    <row r="949" spans="13:13" x14ac:dyDescent="0.2">
      <c r="M949" s="118"/>
    </row>
    <row r="950" spans="13:13" x14ac:dyDescent="0.2">
      <c r="M950" s="118"/>
    </row>
    <row r="951" spans="13:13" x14ac:dyDescent="0.2">
      <c r="M951" s="118"/>
    </row>
    <row r="952" spans="13:13" x14ac:dyDescent="0.2">
      <c r="M952" s="118"/>
    </row>
    <row r="953" spans="13:13" x14ac:dyDescent="0.2">
      <c r="M953" s="118"/>
    </row>
    <row r="954" spans="13:13" x14ac:dyDescent="0.2">
      <c r="M954" s="118"/>
    </row>
    <row r="955" spans="13:13" x14ac:dyDescent="0.2">
      <c r="M955" s="118"/>
    </row>
    <row r="956" spans="13:13" x14ac:dyDescent="0.2">
      <c r="M956" s="118"/>
    </row>
    <row r="957" spans="13:13" x14ac:dyDescent="0.2">
      <c r="M957" s="118"/>
    </row>
    <row r="958" spans="13:13" x14ac:dyDescent="0.2">
      <c r="M958" s="118"/>
    </row>
    <row r="959" spans="13:13" x14ac:dyDescent="0.2">
      <c r="M959" s="118"/>
    </row>
    <row r="960" spans="13:13" x14ac:dyDescent="0.2">
      <c r="M960" s="118"/>
    </row>
    <row r="961" spans="13:13" x14ac:dyDescent="0.2">
      <c r="M961" s="118"/>
    </row>
    <row r="962" spans="13:13" x14ac:dyDescent="0.2">
      <c r="M962" s="118"/>
    </row>
    <row r="963" spans="13:13" x14ac:dyDescent="0.2">
      <c r="M963" s="118"/>
    </row>
    <row r="964" spans="13:13" x14ac:dyDescent="0.2">
      <c r="M964" s="118"/>
    </row>
    <row r="965" spans="13:13" x14ac:dyDescent="0.2">
      <c r="M965" s="118"/>
    </row>
    <row r="966" spans="13:13" x14ac:dyDescent="0.2">
      <c r="M966" s="118"/>
    </row>
    <row r="967" spans="13:13" x14ac:dyDescent="0.2">
      <c r="M967" s="118"/>
    </row>
    <row r="968" spans="13:13" x14ac:dyDescent="0.2">
      <c r="M968" s="118"/>
    </row>
    <row r="969" spans="13:13" x14ac:dyDescent="0.2">
      <c r="M969" s="118"/>
    </row>
    <row r="970" spans="13:13" x14ac:dyDescent="0.2">
      <c r="M970" s="118"/>
    </row>
    <row r="971" spans="13:13" x14ac:dyDescent="0.2">
      <c r="M971" s="118"/>
    </row>
    <row r="972" spans="13:13" x14ac:dyDescent="0.2">
      <c r="M972" s="118"/>
    </row>
    <row r="973" spans="13:13" x14ac:dyDescent="0.2">
      <c r="M973" s="118"/>
    </row>
    <row r="974" spans="13:13" x14ac:dyDescent="0.2">
      <c r="M974" s="118"/>
    </row>
    <row r="975" spans="13:13" x14ac:dyDescent="0.2">
      <c r="M975" s="118"/>
    </row>
    <row r="976" spans="13:13" x14ac:dyDescent="0.2">
      <c r="M976" s="118"/>
    </row>
    <row r="977" spans="13:13" x14ac:dyDescent="0.2">
      <c r="M977" s="118"/>
    </row>
    <row r="978" spans="13:13" x14ac:dyDescent="0.2">
      <c r="M978" s="118"/>
    </row>
    <row r="979" spans="13:13" x14ac:dyDescent="0.2">
      <c r="M979" s="118"/>
    </row>
    <row r="980" spans="13:13" x14ac:dyDescent="0.2">
      <c r="M980" s="118"/>
    </row>
    <row r="981" spans="13:13" x14ac:dyDescent="0.2">
      <c r="M981" s="118"/>
    </row>
    <row r="982" spans="13:13" x14ac:dyDescent="0.2">
      <c r="M982" s="118"/>
    </row>
    <row r="983" spans="13:13" x14ac:dyDescent="0.2">
      <c r="M983" s="118"/>
    </row>
    <row r="984" spans="13:13" x14ac:dyDescent="0.2">
      <c r="M984" s="118"/>
    </row>
    <row r="985" spans="13:13" x14ac:dyDescent="0.2">
      <c r="M985" s="118"/>
    </row>
    <row r="986" spans="13:13" x14ac:dyDescent="0.2">
      <c r="M986" s="118"/>
    </row>
    <row r="987" spans="13:13" x14ac:dyDescent="0.2">
      <c r="M987" s="118"/>
    </row>
    <row r="988" spans="13:13" x14ac:dyDescent="0.2">
      <c r="M988" s="118"/>
    </row>
    <row r="989" spans="13:13" x14ac:dyDescent="0.2">
      <c r="M989" s="118"/>
    </row>
    <row r="990" spans="13:13" x14ac:dyDescent="0.2">
      <c r="M990" s="118"/>
    </row>
    <row r="991" spans="13:13" x14ac:dyDescent="0.2">
      <c r="M991" s="118"/>
    </row>
    <row r="992" spans="13:13" x14ac:dyDescent="0.2">
      <c r="M992" s="118"/>
    </row>
    <row r="993" spans="13:13" x14ac:dyDescent="0.2">
      <c r="M993" s="118"/>
    </row>
    <row r="994" spans="13:13" x14ac:dyDescent="0.2">
      <c r="M994" s="118"/>
    </row>
    <row r="995" spans="13:13" x14ac:dyDescent="0.2">
      <c r="M995" s="118"/>
    </row>
    <row r="996" spans="13:13" x14ac:dyDescent="0.2">
      <c r="M996" s="118"/>
    </row>
    <row r="997" spans="13:13" x14ac:dyDescent="0.2">
      <c r="M997" s="118"/>
    </row>
    <row r="998" spans="13:13" x14ac:dyDescent="0.2">
      <c r="M998" s="118"/>
    </row>
    <row r="999" spans="13:13" x14ac:dyDescent="0.2">
      <c r="M999" s="118"/>
    </row>
    <row r="1000" spans="13:13" x14ac:dyDescent="0.2">
      <c r="M1000" s="118"/>
    </row>
    <row r="1001" spans="13:13" x14ac:dyDescent="0.2">
      <c r="M1001" s="118"/>
    </row>
    <row r="1002" spans="13:13" x14ac:dyDescent="0.2">
      <c r="M1002" s="118"/>
    </row>
    <row r="1003" spans="13:13" x14ac:dyDescent="0.2">
      <c r="M1003" s="118"/>
    </row>
    <row r="1004" spans="13:13" x14ac:dyDescent="0.2">
      <c r="M1004" s="118"/>
    </row>
    <row r="1005" spans="13:13" x14ac:dyDescent="0.2">
      <c r="M1005" s="118"/>
    </row>
    <row r="1006" spans="13:13" x14ac:dyDescent="0.2">
      <c r="M1006" s="118"/>
    </row>
    <row r="1007" spans="13:13" x14ac:dyDescent="0.2">
      <c r="M1007" s="118"/>
    </row>
    <row r="1008" spans="13:13" x14ac:dyDescent="0.2">
      <c r="M1008" s="118"/>
    </row>
    <row r="1009" spans="13:13" x14ac:dyDescent="0.2">
      <c r="M1009" s="118"/>
    </row>
    <row r="1010" spans="13:13" x14ac:dyDescent="0.2">
      <c r="M1010" s="118"/>
    </row>
    <row r="1011" spans="13:13" x14ac:dyDescent="0.2">
      <c r="M1011" s="118"/>
    </row>
    <row r="1012" spans="13:13" x14ac:dyDescent="0.2">
      <c r="M1012" s="118"/>
    </row>
    <row r="1013" spans="13:13" x14ac:dyDescent="0.2">
      <c r="M1013" s="118"/>
    </row>
    <row r="1014" spans="13:13" x14ac:dyDescent="0.2">
      <c r="M1014" s="118"/>
    </row>
    <row r="1015" spans="13:13" x14ac:dyDescent="0.2">
      <c r="M1015" s="118"/>
    </row>
    <row r="1016" spans="13:13" x14ac:dyDescent="0.2">
      <c r="M1016" s="118"/>
    </row>
    <row r="1017" spans="13:13" x14ac:dyDescent="0.2">
      <c r="M1017" s="118"/>
    </row>
    <row r="1018" spans="13:13" x14ac:dyDescent="0.2">
      <c r="M1018" s="118"/>
    </row>
    <row r="1019" spans="13:13" x14ac:dyDescent="0.2">
      <c r="M1019" s="118"/>
    </row>
    <row r="1020" spans="13:13" x14ac:dyDescent="0.2">
      <c r="M1020" s="118"/>
    </row>
    <row r="1021" spans="13:13" x14ac:dyDescent="0.2">
      <c r="M1021" s="118"/>
    </row>
    <row r="1022" spans="13:13" x14ac:dyDescent="0.2">
      <c r="M1022" s="118"/>
    </row>
    <row r="1023" spans="13:13" x14ac:dyDescent="0.2">
      <c r="M1023" s="118"/>
    </row>
    <row r="1024" spans="13:13" x14ac:dyDescent="0.2">
      <c r="M1024" s="118"/>
    </row>
    <row r="1025" spans="13:13" x14ac:dyDescent="0.2">
      <c r="M1025" s="118"/>
    </row>
    <row r="1026" spans="13:13" x14ac:dyDescent="0.2">
      <c r="M1026" s="118"/>
    </row>
    <row r="1027" spans="13:13" x14ac:dyDescent="0.2">
      <c r="M1027" s="118"/>
    </row>
    <row r="1028" spans="13:13" x14ac:dyDescent="0.2">
      <c r="M1028" s="118"/>
    </row>
    <row r="1029" spans="13:13" x14ac:dyDescent="0.2">
      <c r="M1029" s="118"/>
    </row>
    <row r="1030" spans="13:13" x14ac:dyDescent="0.2">
      <c r="M1030" s="118"/>
    </row>
    <row r="1031" spans="13:13" x14ac:dyDescent="0.2">
      <c r="M1031" s="118"/>
    </row>
    <row r="1032" spans="13:13" x14ac:dyDescent="0.2">
      <c r="M1032" s="118"/>
    </row>
    <row r="1033" spans="13:13" x14ac:dyDescent="0.2">
      <c r="M1033" s="118"/>
    </row>
    <row r="1034" spans="13:13" x14ac:dyDescent="0.2">
      <c r="M1034" s="118"/>
    </row>
    <row r="1035" spans="13:13" x14ac:dyDescent="0.2">
      <c r="M1035" s="118"/>
    </row>
    <row r="1036" spans="13:13" x14ac:dyDescent="0.2">
      <c r="M1036" s="118"/>
    </row>
    <row r="1037" spans="13:13" x14ac:dyDescent="0.2">
      <c r="M1037" s="118"/>
    </row>
    <row r="1038" spans="13:13" x14ac:dyDescent="0.2">
      <c r="M1038" s="118"/>
    </row>
    <row r="1039" spans="13:13" x14ac:dyDescent="0.2">
      <c r="M1039" s="118"/>
    </row>
    <row r="1040" spans="13:13" x14ac:dyDescent="0.2">
      <c r="M1040" s="118"/>
    </row>
    <row r="1041" spans="13:13" x14ac:dyDescent="0.2">
      <c r="M1041" s="118"/>
    </row>
    <row r="1042" spans="13:13" x14ac:dyDescent="0.2">
      <c r="M1042" s="118"/>
    </row>
    <row r="1043" spans="13:13" x14ac:dyDescent="0.2">
      <c r="M1043" s="118"/>
    </row>
    <row r="1044" spans="13:13" x14ac:dyDescent="0.2">
      <c r="M1044" s="118"/>
    </row>
    <row r="1045" spans="13:13" x14ac:dyDescent="0.2">
      <c r="M1045" s="118"/>
    </row>
    <row r="1046" spans="13:13" x14ac:dyDescent="0.2">
      <c r="M1046" s="118"/>
    </row>
    <row r="1047" spans="13:13" x14ac:dyDescent="0.2">
      <c r="M1047" s="118"/>
    </row>
    <row r="1048" spans="13:13" x14ac:dyDescent="0.2">
      <c r="M1048" s="118"/>
    </row>
    <row r="1049" spans="13:13" x14ac:dyDescent="0.2">
      <c r="M1049" s="118"/>
    </row>
    <row r="1050" spans="13:13" x14ac:dyDescent="0.2">
      <c r="M1050" s="118"/>
    </row>
    <row r="1051" spans="13:13" x14ac:dyDescent="0.2">
      <c r="M1051" s="118"/>
    </row>
    <row r="1052" spans="13:13" x14ac:dyDescent="0.2">
      <c r="M1052" s="118"/>
    </row>
    <row r="1053" spans="13:13" x14ac:dyDescent="0.2">
      <c r="M1053" s="118"/>
    </row>
    <row r="1054" spans="13:13" x14ac:dyDescent="0.2">
      <c r="M1054" s="118"/>
    </row>
    <row r="1055" spans="13:13" x14ac:dyDescent="0.2">
      <c r="M1055" s="118"/>
    </row>
    <row r="1056" spans="13:13" x14ac:dyDescent="0.2">
      <c r="M1056" s="118"/>
    </row>
    <row r="1057" spans="13:13" x14ac:dyDescent="0.2">
      <c r="M1057" s="118"/>
    </row>
    <row r="1058" spans="13:13" x14ac:dyDescent="0.2">
      <c r="M1058" s="118"/>
    </row>
    <row r="1059" spans="13:13" x14ac:dyDescent="0.2">
      <c r="M1059" s="118"/>
    </row>
    <row r="1060" spans="13:13" x14ac:dyDescent="0.2">
      <c r="M1060" s="118"/>
    </row>
    <row r="1061" spans="13:13" x14ac:dyDescent="0.2">
      <c r="M1061" s="118"/>
    </row>
    <row r="1062" spans="13:13" x14ac:dyDescent="0.2">
      <c r="M1062" s="118"/>
    </row>
    <row r="1063" spans="13:13" x14ac:dyDescent="0.2">
      <c r="M1063" s="118"/>
    </row>
    <row r="1064" spans="13:13" x14ac:dyDescent="0.2">
      <c r="M1064" s="118"/>
    </row>
    <row r="1065" spans="13:13" x14ac:dyDescent="0.2">
      <c r="M1065" s="118"/>
    </row>
    <row r="1066" spans="13:13" x14ac:dyDescent="0.2">
      <c r="M1066" s="118"/>
    </row>
    <row r="1067" spans="13:13" x14ac:dyDescent="0.2">
      <c r="M1067" s="118"/>
    </row>
    <row r="1068" spans="13:13" x14ac:dyDescent="0.2">
      <c r="M1068" s="118"/>
    </row>
    <row r="1069" spans="13:13" x14ac:dyDescent="0.2">
      <c r="M1069" s="118"/>
    </row>
    <row r="1070" spans="13:13" x14ac:dyDescent="0.2">
      <c r="M1070" s="118"/>
    </row>
    <row r="1071" spans="13:13" x14ac:dyDescent="0.2">
      <c r="M1071" s="118"/>
    </row>
    <row r="1072" spans="13:13" x14ac:dyDescent="0.2">
      <c r="M1072" s="118"/>
    </row>
    <row r="1073" spans="13:13" x14ac:dyDescent="0.2">
      <c r="M1073" s="118"/>
    </row>
    <row r="1074" spans="13:13" x14ac:dyDescent="0.2">
      <c r="M1074" s="118"/>
    </row>
    <row r="1075" spans="13:13" x14ac:dyDescent="0.2">
      <c r="M1075" s="118"/>
    </row>
    <row r="1076" spans="13:13" x14ac:dyDescent="0.2">
      <c r="M1076" s="118"/>
    </row>
    <row r="1077" spans="13:13" x14ac:dyDescent="0.2">
      <c r="M1077" s="118"/>
    </row>
    <row r="1078" spans="13:13" x14ac:dyDescent="0.2">
      <c r="M1078" s="118"/>
    </row>
    <row r="1079" spans="13:13" x14ac:dyDescent="0.2">
      <c r="M1079" s="118"/>
    </row>
    <row r="1080" spans="13:13" x14ac:dyDescent="0.2">
      <c r="M1080" s="118"/>
    </row>
    <row r="1081" spans="13:13" x14ac:dyDescent="0.2">
      <c r="M1081" s="118"/>
    </row>
    <row r="1082" spans="13:13" x14ac:dyDescent="0.2">
      <c r="M1082" s="118"/>
    </row>
    <row r="1083" spans="13:13" x14ac:dyDescent="0.2">
      <c r="M1083" s="118"/>
    </row>
    <row r="1084" spans="13:13" x14ac:dyDescent="0.2">
      <c r="M1084" s="118"/>
    </row>
    <row r="1085" spans="13:13" x14ac:dyDescent="0.2">
      <c r="M1085" s="118"/>
    </row>
    <row r="1086" spans="13:13" x14ac:dyDescent="0.2">
      <c r="M1086" s="118"/>
    </row>
    <row r="1087" spans="13:13" x14ac:dyDescent="0.2">
      <c r="M1087" s="118"/>
    </row>
    <row r="1088" spans="13:13" x14ac:dyDescent="0.2">
      <c r="M1088" s="118"/>
    </row>
    <row r="1089" spans="13:13" x14ac:dyDescent="0.2">
      <c r="M1089" s="118"/>
    </row>
    <row r="1090" spans="13:13" x14ac:dyDescent="0.2">
      <c r="M1090" s="118"/>
    </row>
    <row r="1091" spans="13:13" x14ac:dyDescent="0.2">
      <c r="M1091" s="118"/>
    </row>
    <row r="1092" spans="13:13" x14ac:dyDescent="0.2">
      <c r="M1092" s="118"/>
    </row>
    <row r="1093" spans="13:13" x14ac:dyDescent="0.2">
      <c r="M1093" s="118"/>
    </row>
    <row r="1094" spans="13:13" x14ac:dyDescent="0.2">
      <c r="M1094" s="118"/>
    </row>
    <row r="1095" spans="13:13" x14ac:dyDescent="0.2">
      <c r="M1095" s="118"/>
    </row>
    <row r="1096" spans="13:13" x14ac:dyDescent="0.2">
      <c r="M1096" s="118"/>
    </row>
    <row r="1097" spans="13:13" x14ac:dyDescent="0.2">
      <c r="M1097" s="118"/>
    </row>
    <row r="1098" spans="13:13" x14ac:dyDescent="0.2">
      <c r="M1098" s="118"/>
    </row>
    <row r="1099" spans="13:13" x14ac:dyDescent="0.2">
      <c r="M1099" s="118"/>
    </row>
    <row r="1100" spans="13:13" x14ac:dyDescent="0.2">
      <c r="M1100" s="118"/>
    </row>
    <row r="1101" spans="13:13" x14ac:dyDescent="0.2">
      <c r="M1101" s="118"/>
    </row>
    <row r="1102" spans="13:13" x14ac:dyDescent="0.2">
      <c r="M1102" s="118"/>
    </row>
    <row r="1103" spans="13:13" x14ac:dyDescent="0.2">
      <c r="M1103" s="118"/>
    </row>
    <row r="1104" spans="13:13" x14ac:dyDescent="0.2">
      <c r="M1104" s="118"/>
    </row>
    <row r="1105" spans="13:13" x14ac:dyDescent="0.2">
      <c r="M1105" s="118"/>
    </row>
    <row r="1106" spans="13:13" x14ac:dyDescent="0.2">
      <c r="M1106" s="118"/>
    </row>
    <row r="1107" spans="13:13" x14ac:dyDescent="0.2">
      <c r="M1107" s="118"/>
    </row>
    <row r="1108" spans="13:13" x14ac:dyDescent="0.2">
      <c r="M1108" s="118"/>
    </row>
    <row r="1109" spans="13:13" x14ac:dyDescent="0.2">
      <c r="M1109" s="118"/>
    </row>
    <row r="1110" spans="13:13" x14ac:dyDescent="0.2">
      <c r="M1110" s="118"/>
    </row>
    <row r="1111" spans="13:13" x14ac:dyDescent="0.2">
      <c r="M1111" s="118"/>
    </row>
    <row r="1112" spans="13:13" x14ac:dyDescent="0.2">
      <c r="M1112" s="118"/>
    </row>
    <row r="1113" spans="13:13" x14ac:dyDescent="0.2">
      <c r="M1113" s="118"/>
    </row>
    <row r="1114" spans="13:13" x14ac:dyDescent="0.2">
      <c r="M1114" s="118"/>
    </row>
    <row r="1115" spans="13:13" x14ac:dyDescent="0.2">
      <c r="M1115" s="118"/>
    </row>
    <row r="1116" spans="13:13" x14ac:dyDescent="0.2">
      <c r="M1116" s="118"/>
    </row>
    <row r="1117" spans="13:13" x14ac:dyDescent="0.2">
      <c r="M1117" s="118"/>
    </row>
    <row r="1118" spans="13:13" x14ac:dyDescent="0.2">
      <c r="M1118" s="118"/>
    </row>
    <row r="1119" spans="13:13" x14ac:dyDescent="0.2">
      <c r="M1119" s="118"/>
    </row>
    <row r="1120" spans="13:13" x14ac:dyDescent="0.2">
      <c r="M1120" s="118"/>
    </row>
    <row r="1121" spans="13:13" x14ac:dyDescent="0.2">
      <c r="M1121" s="118"/>
    </row>
    <row r="1122" spans="13:13" x14ac:dyDescent="0.2">
      <c r="M1122" s="118"/>
    </row>
    <row r="1123" spans="13:13" x14ac:dyDescent="0.2">
      <c r="M1123" s="118"/>
    </row>
    <row r="1124" spans="13:13" x14ac:dyDescent="0.2">
      <c r="M1124" s="118"/>
    </row>
    <row r="1125" spans="13:13" x14ac:dyDescent="0.2">
      <c r="M1125" s="118"/>
    </row>
    <row r="1126" spans="13:13" x14ac:dyDescent="0.2">
      <c r="M1126" s="118"/>
    </row>
    <row r="1127" spans="13:13" x14ac:dyDescent="0.2">
      <c r="M1127" s="118"/>
    </row>
    <row r="1128" spans="13:13" x14ac:dyDescent="0.2">
      <c r="M1128" s="118"/>
    </row>
    <row r="1129" spans="13:13" x14ac:dyDescent="0.2">
      <c r="M1129" s="118"/>
    </row>
    <row r="1130" spans="13:13" x14ac:dyDescent="0.2">
      <c r="M1130" s="118"/>
    </row>
    <row r="1131" spans="13:13" x14ac:dyDescent="0.2">
      <c r="M1131" s="118"/>
    </row>
    <row r="1132" spans="13:13" x14ac:dyDescent="0.2">
      <c r="M1132" s="118"/>
    </row>
    <row r="1133" spans="13:13" x14ac:dyDescent="0.2">
      <c r="M1133" s="118"/>
    </row>
    <row r="1134" spans="13:13" x14ac:dyDescent="0.2">
      <c r="M1134" s="118"/>
    </row>
    <row r="1135" spans="13:13" x14ac:dyDescent="0.2">
      <c r="M1135" s="118"/>
    </row>
    <row r="1136" spans="13:13" x14ac:dyDescent="0.2">
      <c r="M1136" s="118"/>
    </row>
    <row r="1137" spans="13:13" x14ac:dyDescent="0.2">
      <c r="M1137" s="118"/>
    </row>
    <row r="1138" spans="13:13" x14ac:dyDescent="0.2">
      <c r="M1138" s="118"/>
    </row>
    <row r="1139" spans="13:13" x14ac:dyDescent="0.2">
      <c r="M1139" s="118"/>
    </row>
    <row r="1140" spans="13:13" x14ac:dyDescent="0.2">
      <c r="M1140" s="118"/>
    </row>
    <row r="1141" spans="13:13" x14ac:dyDescent="0.2">
      <c r="M1141" s="118"/>
    </row>
    <row r="1142" spans="13:13" x14ac:dyDescent="0.2">
      <c r="M1142" s="118"/>
    </row>
    <row r="1143" spans="13:13" x14ac:dyDescent="0.2">
      <c r="M1143" s="118"/>
    </row>
    <row r="1144" spans="13:13" x14ac:dyDescent="0.2">
      <c r="M1144" s="118"/>
    </row>
    <row r="1145" spans="13:13" x14ac:dyDescent="0.2">
      <c r="M1145" s="118"/>
    </row>
    <row r="1146" spans="13:13" x14ac:dyDescent="0.2">
      <c r="M1146" s="118"/>
    </row>
    <row r="1147" spans="13:13" x14ac:dyDescent="0.2">
      <c r="M1147" s="118"/>
    </row>
    <row r="1148" spans="13:13" x14ac:dyDescent="0.2">
      <c r="M1148" s="118"/>
    </row>
    <row r="1149" spans="13:13" x14ac:dyDescent="0.2">
      <c r="M1149" s="118"/>
    </row>
    <row r="1150" spans="13:13" x14ac:dyDescent="0.2">
      <c r="M1150" s="118"/>
    </row>
    <row r="1151" spans="13:13" x14ac:dyDescent="0.2">
      <c r="M1151" s="118"/>
    </row>
    <row r="1152" spans="13:13" x14ac:dyDescent="0.2">
      <c r="M1152" s="118"/>
    </row>
    <row r="1153" spans="13:13" x14ac:dyDescent="0.2">
      <c r="M1153" s="118"/>
    </row>
    <row r="1154" spans="13:13" x14ac:dyDescent="0.2">
      <c r="M1154" s="118"/>
    </row>
    <row r="1155" spans="13:13" x14ac:dyDescent="0.2">
      <c r="M1155" s="118"/>
    </row>
    <row r="1156" spans="13:13" x14ac:dyDescent="0.2">
      <c r="M1156" s="118"/>
    </row>
    <row r="1157" spans="13:13" x14ac:dyDescent="0.2">
      <c r="M1157" s="118"/>
    </row>
    <row r="1158" spans="13:13" x14ac:dyDescent="0.2">
      <c r="M1158" s="118"/>
    </row>
    <row r="1159" spans="13:13" x14ac:dyDescent="0.2">
      <c r="M1159" s="118"/>
    </row>
    <row r="1160" spans="13:13" x14ac:dyDescent="0.2">
      <c r="M1160" s="118"/>
    </row>
    <row r="1161" spans="13:13" x14ac:dyDescent="0.2">
      <c r="M1161" s="118"/>
    </row>
    <row r="1162" spans="13:13" x14ac:dyDescent="0.2">
      <c r="M1162" s="118"/>
    </row>
    <row r="1163" spans="13:13" x14ac:dyDescent="0.2">
      <c r="M1163" s="118"/>
    </row>
    <row r="1164" spans="13:13" x14ac:dyDescent="0.2">
      <c r="M1164" s="118"/>
    </row>
    <row r="1165" spans="13:13" x14ac:dyDescent="0.2">
      <c r="M1165" s="118"/>
    </row>
    <row r="1166" spans="13:13" x14ac:dyDescent="0.2">
      <c r="M1166" s="118"/>
    </row>
    <row r="1167" spans="13:13" x14ac:dyDescent="0.2">
      <c r="M1167" s="118"/>
    </row>
    <row r="1168" spans="13:13" x14ac:dyDescent="0.2">
      <c r="M1168" s="118"/>
    </row>
    <row r="1169" spans="13:13" x14ac:dyDescent="0.2">
      <c r="M1169" s="118"/>
    </row>
    <row r="1170" spans="13:13" x14ac:dyDescent="0.2">
      <c r="M1170" s="118"/>
    </row>
    <row r="1171" spans="13:13" x14ac:dyDescent="0.2">
      <c r="M1171" s="118"/>
    </row>
    <row r="1172" spans="13:13" x14ac:dyDescent="0.2">
      <c r="M1172" s="118"/>
    </row>
    <row r="1173" spans="13:13" x14ac:dyDescent="0.2">
      <c r="M1173" s="118"/>
    </row>
    <row r="1174" spans="13:13" x14ac:dyDescent="0.2">
      <c r="M1174" s="118"/>
    </row>
    <row r="1175" spans="13:13" x14ac:dyDescent="0.2">
      <c r="M1175" s="118"/>
    </row>
    <row r="1176" spans="13:13" x14ac:dyDescent="0.2">
      <c r="M1176" s="118"/>
    </row>
    <row r="1177" spans="13:13" x14ac:dyDescent="0.2">
      <c r="M1177" s="118"/>
    </row>
    <row r="1178" spans="13:13" x14ac:dyDescent="0.2">
      <c r="M1178" s="118"/>
    </row>
    <row r="1179" spans="13:13" x14ac:dyDescent="0.2">
      <c r="M1179" s="118"/>
    </row>
    <row r="1180" spans="13:13" x14ac:dyDescent="0.2">
      <c r="M1180" s="118"/>
    </row>
    <row r="1181" spans="13:13" x14ac:dyDescent="0.2">
      <c r="M1181" s="118"/>
    </row>
    <row r="1182" spans="13:13" x14ac:dyDescent="0.2">
      <c r="M1182" s="118"/>
    </row>
    <row r="1183" spans="13:13" x14ac:dyDescent="0.2">
      <c r="M1183" s="118"/>
    </row>
    <row r="1184" spans="13:13" x14ac:dyDescent="0.2">
      <c r="M1184" s="118"/>
    </row>
    <row r="1185" spans="13:13" x14ac:dyDescent="0.2">
      <c r="M1185" s="118"/>
    </row>
    <row r="1186" spans="13:13" x14ac:dyDescent="0.2">
      <c r="M1186" s="118"/>
    </row>
    <row r="1187" spans="13:13" x14ac:dyDescent="0.2">
      <c r="M1187" s="118"/>
    </row>
    <row r="1188" spans="13:13" x14ac:dyDescent="0.2">
      <c r="M1188" s="118"/>
    </row>
    <row r="1189" spans="13:13" x14ac:dyDescent="0.2">
      <c r="M1189" s="118"/>
    </row>
    <row r="1190" spans="13:13" x14ac:dyDescent="0.2">
      <c r="M1190" s="118"/>
    </row>
    <row r="1191" spans="13:13" x14ac:dyDescent="0.2">
      <c r="M1191" s="118"/>
    </row>
    <row r="1192" spans="13:13" x14ac:dyDescent="0.2">
      <c r="M1192" s="118"/>
    </row>
    <row r="1193" spans="13:13" x14ac:dyDescent="0.2">
      <c r="M1193" s="118"/>
    </row>
    <row r="1194" spans="13:13" x14ac:dyDescent="0.2">
      <c r="M1194" s="118"/>
    </row>
    <row r="1195" spans="13:13" x14ac:dyDescent="0.2">
      <c r="M1195" s="118"/>
    </row>
    <row r="1196" spans="13:13" x14ac:dyDescent="0.2">
      <c r="M1196" s="118"/>
    </row>
    <row r="1197" spans="13:13" x14ac:dyDescent="0.2">
      <c r="M1197" s="118"/>
    </row>
    <row r="1198" spans="13:13" x14ac:dyDescent="0.2">
      <c r="M1198" s="118"/>
    </row>
    <row r="1199" spans="13:13" x14ac:dyDescent="0.2">
      <c r="M1199" s="118"/>
    </row>
    <row r="1200" spans="13:13" x14ac:dyDescent="0.2">
      <c r="M1200" s="118"/>
    </row>
    <row r="1201" spans="13:13" x14ac:dyDescent="0.2">
      <c r="M1201" s="118"/>
    </row>
    <row r="1202" spans="13:13" x14ac:dyDescent="0.2">
      <c r="M1202" s="118"/>
    </row>
    <row r="1203" spans="13:13" x14ac:dyDescent="0.2">
      <c r="M1203" s="118"/>
    </row>
    <row r="1204" spans="13:13" x14ac:dyDescent="0.2">
      <c r="M1204" s="118"/>
    </row>
    <row r="1205" spans="13:13" x14ac:dyDescent="0.2">
      <c r="M1205" s="118"/>
    </row>
    <row r="1206" spans="13:13" x14ac:dyDescent="0.2">
      <c r="M1206" s="118"/>
    </row>
    <row r="1207" spans="13:13" x14ac:dyDescent="0.2">
      <c r="M1207" s="118"/>
    </row>
    <row r="1208" spans="13:13" x14ac:dyDescent="0.2">
      <c r="M1208" s="118"/>
    </row>
    <row r="1209" spans="13:13" x14ac:dyDescent="0.2">
      <c r="M1209" s="118"/>
    </row>
    <row r="1210" spans="13:13" x14ac:dyDescent="0.2">
      <c r="M1210" s="118"/>
    </row>
    <row r="1211" spans="13:13" x14ac:dyDescent="0.2">
      <c r="M1211" s="118"/>
    </row>
    <row r="1212" spans="13:13" x14ac:dyDescent="0.2">
      <c r="M1212" s="118"/>
    </row>
    <row r="1213" spans="13:13" x14ac:dyDescent="0.2">
      <c r="M1213" s="118"/>
    </row>
    <row r="1214" spans="13:13" x14ac:dyDescent="0.2">
      <c r="M1214" s="118"/>
    </row>
    <row r="1215" spans="13:13" x14ac:dyDescent="0.2">
      <c r="M1215" s="118"/>
    </row>
    <row r="1216" spans="13:13" x14ac:dyDescent="0.2">
      <c r="M1216" s="118"/>
    </row>
    <row r="1217" spans="13:13" x14ac:dyDescent="0.2">
      <c r="M1217" s="118"/>
    </row>
    <row r="1218" spans="13:13" x14ac:dyDescent="0.2">
      <c r="M1218" s="118"/>
    </row>
    <row r="1219" spans="13:13" x14ac:dyDescent="0.2">
      <c r="M1219" s="118"/>
    </row>
    <row r="1220" spans="13:13" x14ac:dyDescent="0.2">
      <c r="M1220" s="118"/>
    </row>
    <row r="1221" spans="13:13" x14ac:dyDescent="0.2">
      <c r="M1221" s="118"/>
    </row>
    <row r="1222" spans="13:13" x14ac:dyDescent="0.2">
      <c r="M1222" s="118"/>
    </row>
    <row r="1223" spans="13:13" x14ac:dyDescent="0.2">
      <c r="M1223" s="118"/>
    </row>
    <row r="1224" spans="13:13" x14ac:dyDescent="0.2">
      <c r="M1224" s="118"/>
    </row>
    <row r="1225" spans="13:13" x14ac:dyDescent="0.2">
      <c r="M1225" s="118"/>
    </row>
    <row r="1226" spans="13:13" x14ac:dyDescent="0.2">
      <c r="M1226" s="118"/>
    </row>
    <row r="1227" spans="13:13" x14ac:dyDescent="0.2">
      <c r="M1227" s="118"/>
    </row>
    <row r="1228" spans="13:13" x14ac:dyDescent="0.2">
      <c r="M1228" s="118"/>
    </row>
    <row r="1229" spans="13:13" x14ac:dyDescent="0.2">
      <c r="M1229" s="118"/>
    </row>
    <row r="1230" spans="13:13" x14ac:dyDescent="0.2">
      <c r="M1230" s="118"/>
    </row>
    <row r="1231" spans="13:13" x14ac:dyDescent="0.2">
      <c r="M1231" s="118"/>
    </row>
    <row r="1232" spans="13:13" x14ac:dyDescent="0.2">
      <c r="M1232" s="118"/>
    </row>
    <row r="1233" spans="13:13" x14ac:dyDescent="0.2">
      <c r="M1233" s="118"/>
    </row>
    <row r="1234" spans="13:13" x14ac:dyDescent="0.2">
      <c r="M1234" s="118"/>
    </row>
    <row r="1235" spans="13:13" x14ac:dyDescent="0.2">
      <c r="M1235" s="118"/>
    </row>
    <row r="1236" spans="13:13" x14ac:dyDescent="0.2">
      <c r="M1236" s="118"/>
    </row>
    <row r="1237" spans="13:13" x14ac:dyDescent="0.2">
      <c r="M1237" s="118"/>
    </row>
    <row r="1238" spans="13:13" x14ac:dyDescent="0.2">
      <c r="M1238" s="118"/>
    </row>
    <row r="1239" spans="13:13" x14ac:dyDescent="0.2">
      <c r="M1239" s="118"/>
    </row>
    <row r="1240" spans="13:13" x14ac:dyDescent="0.2">
      <c r="M1240" s="118"/>
    </row>
    <row r="1241" spans="13:13" x14ac:dyDescent="0.2">
      <c r="M1241" s="118"/>
    </row>
    <row r="1242" spans="13:13" x14ac:dyDescent="0.2">
      <c r="M1242" s="118"/>
    </row>
    <row r="1243" spans="13:13" x14ac:dyDescent="0.2">
      <c r="M1243" s="118"/>
    </row>
    <row r="1244" spans="13:13" x14ac:dyDescent="0.2">
      <c r="M1244" s="118"/>
    </row>
    <row r="1245" spans="13:13" x14ac:dyDescent="0.2">
      <c r="M1245" s="118"/>
    </row>
    <row r="1246" spans="13:13" x14ac:dyDescent="0.2">
      <c r="M1246" s="118"/>
    </row>
    <row r="1247" spans="13:13" x14ac:dyDescent="0.2">
      <c r="M1247" s="118"/>
    </row>
    <row r="1248" spans="13:13" x14ac:dyDescent="0.2">
      <c r="M1248" s="118"/>
    </row>
    <row r="1249" spans="13:13" x14ac:dyDescent="0.2">
      <c r="M1249" s="118"/>
    </row>
    <row r="1250" spans="13:13" x14ac:dyDescent="0.2">
      <c r="M1250" s="118"/>
    </row>
    <row r="1251" spans="13:13" x14ac:dyDescent="0.2">
      <c r="M1251" s="118"/>
    </row>
    <row r="1252" spans="13:13" x14ac:dyDescent="0.2">
      <c r="M1252" s="118"/>
    </row>
    <row r="1253" spans="13:13" x14ac:dyDescent="0.2">
      <c r="M1253" s="118"/>
    </row>
    <row r="1254" spans="13:13" x14ac:dyDescent="0.2">
      <c r="M1254" s="118"/>
    </row>
    <row r="1255" spans="13:13" x14ac:dyDescent="0.2">
      <c r="M1255" s="118"/>
    </row>
    <row r="1256" spans="13:13" x14ac:dyDescent="0.2">
      <c r="M1256" s="118"/>
    </row>
    <row r="1257" spans="13:13" x14ac:dyDescent="0.2">
      <c r="M1257" s="118"/>
    </row>
    <row r="1258" spans="13:13" x14ac:dyDescent="0.2">
      <c r="M1258" s="118"/>
    </row>
    <row r="1259" spans="13:13" x14ac:dyDescent="0.2">
      <c r="M1259" s="118"/>
    </row>
    <row r="1260" spans="13:13" x14ac:dyDescent="0.2">
      <c r="M1260" s="118"/>
    </row>
    <row r="1261" spans="13:13" x14ac:dyDescent="0.2">
      <c r="M1261" s="118"/>
    </row>
    <row r="1262" spans="13:13" x14ac:dyDescent="0.2">
      <c r="M1262" s="118"/>
    </row>
    <row r="1263" spans="13:13" x14ac:dyDescent="0.2">
      <c r="M1263" s="118"/>
    </row>
    <row r="1264" spans="13:13" x14ac:dyDescent="0.2">
      <c r="M1264" s="118"/>
    </row>
    <row r="1265" spans="13:13" x14ac:dyDescent="0.2">
      <c r="M1265" s="118"/>
    </row>
    <row r="1266" spans="13:13" x14ac:dyDescent="0.2">
      <c r="M1266" s="118"/>
    </row>
    <row r="1267" spans="13:13" x14ac:dyDescent="0.2">
      <c r="M1267" s="118"/>
    </row>
    <row r="1268" spans="13:13" x14ac:dyDescent="0.2">
      <c r="M1268" s="118"/>
    </row>
    <row r="1269" spans="13:13" x14ac:dyDescent="0.2">
      <c r="M1269" s="118"/>
    </row>
    <row r="1270" spans="13:13" x14ac:dyDescent="0.2">
      <c r="M1270" s="118"/>
    </row>
    <row r="1271" spans="13:13" x14ac:dyDescent="0.2">
      <c r="M1271" s="118"/>
    </row>
    <row r="1272" spans="13:13" x14ac:dyDescent="0.2">
      <c r="M1272" s="118"/>
    </row>
    <row r="1273" spans="13:13" x14ac:dyDescent="0.2">
      <c r="M1273" s="118"/>
    </row>
    <row r="1274" spans="13:13" x14ac:dyDescent="0.2">
      <c r="M1274" s="118"/>
    </row>
    <row r="1275" spans="13:13" x14ac:dyDescent="0.2">
      <c r="M1275" s="118"/>
    </row>
    <row r="1276" spans="13:13" x14ac:dyDescent="0.2">
      <c r="M1276" s="118"/>
    </row>
    <row r="1277" spans="13:13" x14ac:dyDescent="0.2">
      <c r="M1277" s="118"/>
    </row>
    <row r="1278" spans="13:13" x14ac:dyDescent="0.2">
      <c r="M1278" s="118"/>
    </row>
    <row r="1279" spans="13:13" x14ac:dyDescent="0.2">
      <c r="M1279" s="118"/>
    </row>
    <row r="1280" spans="13:13" x14ac:dyDescent="0.2">
      <c r="M1280" s="118"/>
    </row>
    <row r="1281" spans="13:13" x14ac:dyDescent="0.2">
      <c r="M1281" s="118"/>
    </row>
    <row r="1282" spans="13:13" x14ac:dyDescent="0.2">
      <c r="M1282" s="118"/>
    </row>
    <row r="1283" spans="13:13" x14ac:dyDescent="0.2">
      <c r="M1283" s="118"/>
    </row>
    <row r="1284" spans="13:13" x14ac:dyDescent="0.2">
      <c r="M1284" s="118"/>
    </row>
    <row r="1285" spans="13:13" x14ac:dyDescent="0.2">
      <c r="M1285" s="118"/>
    </row>
    <row r="1286" spans="13:13" x14ac:dyDescent="0.2">
      <c r="M1286" s="118"/>
    </row>
    <row r="1287" spans="13:13" x14ac:dyDescent="0.2">
      <c r="M1287" s="118"/>
    </row>
    <row r="1288" spans="13:13" x14ac:dyDescent="0.2">
      <c r="M1288" s="118"/>
    </row>
    <row r="1289" spans="13:13" x14ac:dyDescent="0.2">
      <c r="M1289" s="118"/>
    </row>
    <row r="1290" spans="13:13" x14ac:dyDescent="0.2">
      <c r="M1290" s="118"/>
    </row>
    <row r="1291" spans="13:13" x14ac:dyDescent="0.2">
      <c r="M1291" s="118"/>
    </row>
    <row r="1292" spans="13:13" x14ac:dyDescent="0.2">
      <c r="M1292" s="118"/>
    </row>
    <row r="1293" spans="13:13" x14ac:dyDescent="0.2">
      <c r="M1293" s="118"/>
    </row>
    <row r="1294" spans="13:13" x14ac:dyDescent="0.2">
      <c r="M1294" s="118"/>
    </row>
    <row r="1295" spans="13:13" x14ac:dyDescent="0.2">
      <c r="M1295" s="118"/>
    </row>
    <row r="1296" spans="13:13" x14ac:dyDescent="0.2">
      <c r="M1296" s="118"/>
    </row>
    <row r="1297" spans="13:13" x14ac:dyDescent="0.2">
      <c r="M1297" s="118"/>
    </row>
    <row r="1298" spans="13:13" x14ac:dyDescent="0.2">
      <c r="M1298" s="118"/>
    </row>
    <row r="1299" spans="13:13" x14ac:dyDescent="0.2">
      <c r="M1299" s="118"/>
    </row>
    <row r="1300" spans="13:13" x14ac:dyDescent="0.2">
      <c r="M1300" s="118"/>
    </row>
    <row r="1301" spans="13:13" x14ac:dyDescent="0.2">
      <c r="M1301" s="118"/>
    </row>
    <row r="1302" spans="13:13" x14ac:dyDescent="0.2">
      <c r="M1302" s="118"/>
    </row>
    <row r="1303" spans="13:13" x14ac:dyDescent="0.2">
      <c r="M1303" s="118"/>
    </row>
    <row r="1304" spans="13:13" x14ac:dyDescent="0.2">
      <c r="M1304" s="118"/>
    </row>
    <row r="1305" spans="13:13" x14ac:dyDescent="0.2">
      <c r="M1305" s="118"/>
    </row>
    <row r="1306" spans="13:13" x14ac:dyDescent="0.2">
      <c r="M1306" s="118"/>
    </row>
    <row r="1307" spans="13:13" x14ac:dyDescent="0.2">
      <c r="M1307" s="118"/>
    </row>
    <row r="1308" spans="13:13" x14ac:dyDescent="0.2">
      <c r="M1308" s="118"/>
    </row>
    <row r="1309" spans="13:13" x14ac:dyDescent="0.2">
      <c r="M1309" s="118"/>
    </row>
    <row r="1310" spans="13:13" x14ac:dyDescent="0.2">
      <c r="M1310" s="118"/>
    </row>
    <row r="1311" spans="13:13" x14ac:dyDescent="0.2">
      <c r="M1311" s="118"/>
    </row>
    <row r="1312" spans="13:13" x14ac:dyDescent="0.2">
      <c r="M1312" s="118"/>
    </row>
    <row r="1313" spans="13:13" x14ac:dyDescent="0.2">
      <c r="M1313" s="118"/>
    </row>
    <row r="1314" spans="13:13" x14ac:dyDescent="0.2">
      <c r="M1314" s="118"/>
    </row>
    <row r="1315" spans="13:13" x14ac:dyDescent="0.2">
      <c r="M1315" s="118"/>
    </row>
    <row r="1316" spans="13:13" x14ac:dyDescent="0.2">
      <c r="M1316" s="118"/>
    </row>
    <row r="1317" spans="13:13" x14ac:dyDescent="0.2">
      <c r="M1317" s="118"/>
    </row>
    <row r="1318" spans="13:13" x14ac:dyDescent="0.2">
      <c r="M1318" s="118"/>
    </row>
    <row r="1319" spans="13:13" x14ac:dyDescent="0.2">
      <c r="M1319" s="118"/>
    </row>
    <row r="1320" spans="13:13" x14ac:dyDescent="0.2">
      <c r="M1320" s="118"/>
    </row>
    <row r="1321" spans="13:13" x14ac:dyDescent="0.2">
      <c r="M1321" s="118"/>
    </row>
    <row r="1322" spans="13:13" x14ac:dyDescent="0.2">
      <c r="M1322" s="118"/>
    </row>
    <row r="1323" spans="13:13" x14ac:dyDescent="0.2">
      <c r="M1323" s="118"/>
    </row>
    <row r="1324" spans="13:13" x14ac:dyDescent="0.2">
      <c r="M1324" s="118"/>
    </row>
    <row r="1325" spans="13:13" x14ac:dyDescent="0.2">
      <c r="M1325" s="118"/>
    </row>
    <row r="1326" spans="13:13" x14ac:dyDescent="0.2">
      <c r="M1326" s="118"/>
    </row>
    <row r="1327" spans="13:13" x14ac:dyDescent="0.2">
      <c r="M1327" s="118"/>
    </row>
    <row r="1328" spans="13:13" x14ac:dyDescent="0.2">
      <c r="M1328" s="118"/>
    </row>
    <row r="1329" spans="13:13" x14ac:dyDescent="0.2">
      <c r="M1329" s="118"/>
    </row>
    <row r="1330" spans="13:13" x14ac:dyDescent="0.2">
      <c r="M1330" s="118"/>
    </row>
    <row r="1331" spans="13:13" x14ac:dyDescent="0.2">
      <c r="M1331" s="118"/>
    </row>
    <row r="1332" spans="13:13" x14ac:dyDescent="0.2">
      <c r="M1332" s="118"/>
    </row>
    <row r="1333" spans="13:13" x14ac:dyDescent="0.2">
      <c r="M1333" s="118"/>
    </row>
    <row r="1334" spans="13:13" x14ac:dyDescent="0.2">
      <c r="M1334" s="118"/>
    </row>
    <row r="1335" spans="13:13" x14ac:dyDescent="0.2">
      <c r="M1335" s="118"/>
    </row>
    <row r="1336" spans="13:13" x14ac:dyDescent="0.2">
      <c r="M1336" s="118"/>
    </row>
    <row r="1337" spans="13:13" x14ac:dyDescent="0.2">
      <c r="M1337" s="118"/>
    </row>
    <row r="1338" spans="13:13" x14ac:dyDescent="0.2">
      <c r="M1338" s="118"/>
    </row>
    <row r="1339" spans="13:13" x14ac:dyDescent="0.2">
      <c r="M1339" s="118"/>
    </row>
    <row r="1340" spans="13:13" x14ac:dyDescent="0.2">
      <c r="M1340" s="118"/>
    </row>
    <row r="1341" spans="13:13" x14ac:dyDescent="0.2">
      <c r="M1341" s="118"/>
    </row>
    <row r="1342" spans="13:13" x14ac:dyDescent="0.2">
      <c r="M1342" s="118"/>
    </row>
    <row r="1343" spans="13:13" x14ac:dyDescent="0.2">
      <c r="M1343" s="118"/>
    </row>
    <row r="1344" spans="13:13" x14ac:dyDescent="0.2">
      <c r="M1344" s="118"/>
    </row>
    <row r="1345" spans="13:13" x14ac:dyDescent="0.2">
      <c r="M1345" s="118"/>
    </row>
    <row r="1346" spans="13:13" x14ac:dyDescent="0.2">
      <c r="M1346" s="118"/>
    </row>
    <row r="1347" spans="13:13" x14ac:dyDescent="0.2">
      <c r="M1347" s="118"/>
    </row>
    <row r="1348" spans="13:13" x14ac:dyDescent="0.2">
      <c r="M1348" s="118"/>
    </row>
    <row r="1349" spans="13:13" x14ac:dyDescent="0.2">
      <c r="M1349" s="118"/>
    </row>
    <row r="1350" spans="13:13" x14ac:dyDescent="0.2">
      <c r="M1350" s="118"/>
    </row>
    <row r="1351" spans="13:13" x14ac:dyDescent="0.2">
      <c r="M1351" s="118"/>
    </row>
    <row r="1352" spans="13:13" x14ac:dyDescent="0.2">
      <c r="M1352" s="118"/>
    </row>
    <row r="1353" spans="13:13" x14ac:dyDescent="0.2">
      <c r="M1353" s="118"/>
    </row>
    <row r="1354" spans="13:13" x14ac:dyDescent="0.2">
      <c r="M1354" s="118"/>
    </row>
    <row r="1355" spans="13:13" x14ac:dyDescent="0.2">
      <c r="M1355" s="118"/>
    </row>
    <row r="1356" spans="13:13" x14ac:dyDescent="0.2">
      <c r="M1356" s="118"/>
    </row>
    <row r="1357" spans="13:13" x14ac:dyDescent="0.2">
      <c r="M1357" s="118"/>
    </row>
    <row r="1358" spans="13:13" x14ac:dyDescent="0.2">
      <c r="M1358" s="118"/>
    </row>
    <row r="1359" spans="13:13" x14ac:dyDescent="0.2">
      <c r="M1359" s="118"/>
    </row>
    <row r="1360" spans="13:13" x14ac:dyDescent="0.2">
      <c r="M1360" s="118"/>
    </row>
    <row r="1361" spans="13:13" x14ac:dyDescent="0.2">
      <c r="M1361" s="118"/>
    </row>
    <row r="1362" spans="13:13" x14ac:dyDescent="0.2">
      <c r="M1362" s="118"/>
    </row>
    <row r="1363" spans="13:13" x14ac:dyDescent="0.2">
      <c r="M1363" s="118"/>
    </row>
    <row r="1364" spans="13:13" x14ac:dyDescent="0.2">
      <c r="M1364" s="118"/>
    </row>
    <row r="1365" spans="13:13" x14ac:dyDescent="0.2">
      <c r="M1365" s="118"/>
    </row>
    <row r="1366" spans="13:13" x14ac:dyDescent="0.2">
      <c r="M1366" s="118"/>
    </row>
    <row r="1367" spans="13:13" x14ac:dyDescent="0.2">
      <c r="M1367" s="118"/>
    </row>
    <row r="1368" spans="13:13" x14ac:dyDescent="0.2">
      <c r="M1368" s="118"/>
    </row>
    <row r="1369" spans="13:13" x14ac:dyDescent="0.2">
      <c r="M1369" s="118"/>
    </row>
    <row r="1370" spans="13:13" x14ac:dyDescent="0.2">
      <c r="M1370" s="118"/>
    </row>
    <row r="1371" spans="13:13" x14ac:dyDescent="0.2">
      <c r="M1371" s="118"/>
    </row>
    <row r="1372" spans="13:13" x14ac:dyDescent="0.2">
      <c r="M1372" s="118"/>
    </row>
    <row r="1373" spans="13:13" x14ac:dyDescent="0.2">
      <c r="M1373" s="118"/>
    </row>
    <row r="1374" spans="13:13" x14ac:dyDescent="0.2">
      <c r="M1374" s="118"/>
    </row>
    <row r="1375" spans="13:13" x14ac:dyDescent="0.2">
      <c r="M1375" s="118"/>
    </row>
    <row r="1376" spans="13:13" x14ac:dyDescent="0.2">
      <c r="M1376" s="118"/>
    </row>
    <row r="1377" spans="13:13" x14ac:dyDescent="0.2">
      <c r="M1377" s="118"/>
    </row>
    <row r="1378" spans="13:13" x14ac:dyDescent="0.2">
      <c r="M1378" s="118"/>
    </row>
    <row r="1379" spans="13:13" x14ac:dyDescent="0.2">
      <c r="M1379" s="118"/>
    </row>
    <row r="1380" spans="13:13" x14ac:dyDescent="0.2">
      <c r="M1380" s="118"/>
    </row>
    <row r="1381" spans="13:13" x14ac:dyDescent="0.2">
      <c r="M1381" s="118"/>
    </row>
    <row r="1382" spans="13:13" x14ac:dyDescent="0.2">
      <c r="M1382" s="118"/>
    </row>
    <row r="1383" spans="13:13" x14ac:dyDescent="0.2">
      <c r="M1383" s="118"/>
    </row>
    <row r="1384" spans="13:13" x14ac:dyDescent="0.2">
      <c r="M1384" s="118"/>
    </row>
    <row r="1385" spans="13:13" x14ac:dyDescent="0.2">
      <c r="M1385" s="118"/>
    </row>
    <row r="1386" spans="13:13" x14ac:dyDescent="0.2">
      <c r="M1386" s="118"/>
    </row>
    <row r="1387" spans="13:13" x14ac:dyDescent="0.2">
      <c r="M1387" s="118"/>
    </row>
    <row r="1388" spans="13:13" x14ac:dyDescent="0.2">
      <c r="M1388" s="118"/>
    </row>
    <row r="1389" spans="13:13" x14ac:dyDescent="0.2">
      <c r="M1389" s="118"/>
    </row>
    <row r="1390" spans="13:13" x14ac:dyDescent="0.2">
      <c r="M1390" s="118"/>
    </row>
    <row r="1391" spans="13:13" x14ac:dyDescent="0.2">
      <c r="M1391" s="118"/>
    </row>
    <row r="1392" spans="13:13" x14ac:dyDescent="0.2">
      <c r="M1392" s="118"/>
    </row>
    <row r="1393" spans="13:13" x14ac:dyDescent="0.2">
      <c r="M1393" s="118"/>
    </row>
    <row r="1394" spans="13:13" x14ac:dyDescent="0.2">
      <c r="M1394" s="118"/>
    </row>
    <row r="1395" spans="13:13" x14ac:dyDescent="0.2">
      <c r="M1395" s="118"/>
    </row>
    <row r="1396" spans="13:13" x14ac:dyDescent="0.2">
      <c r="M1396" s="118"/>
    </row>
    <row r="1397" spans="13:13" x14ac:dyDescent="0.2">
      <c r="M1397" s="118"/>
    </row>
    <row r="1398" spans="13:13" x14ac:dyDescent="0.2">
      <c r="M1398" s="118"/>
    </row>
    <row r="1399" spans="13:13" x14ac:dyDescent="0.2">
      <c r="M1399" s="118"/>
    </row>
    <row r="1400" spans="13:13" x14ac:dyDescent="0.2">
      <c r="M1400" s="118"/>
    </row>
    <row r="1401" spans="13:13" x14ac:dyDescent="0.2">
      <c r="M1401" s="118"/>
    </row>
    <row r="1402" spans="13:13" x14ac:dyDescent="0.2">
      <c r="M1402" s="118"/>
    </row>
    <row r="1403" spans="13:13" x14ac:dyDescent="0.2">
      <c r="M1403" s="118"/>
    </row>
    <row r="1404" spans="13:13" x14ac:dyDescent="0.2">
      <c r="M1404" s="118"/>
    </row>
    <row r="1405" spans="13:13" x14ac:dyDescent="0.2">
      <c r="M1405" s="118"/>
    </row>
    <row r="1406" spans="13:13" x14ac:dyDescent="0.2">
      <c r="M1406" s="118"/>
    </row>
    <row r="1407" spans="13:13" x14ac:dyDescent="0.2">
      <c r="M1407" s="118"/>
    </row>
    <row r="1408" spans="13:13" x14ac:dyDescent="0.2">
      <c r="M1408" s="118"/>
    </row>
    <row r="1409" spans="13:13" x14ac:dyDescent="0.2">
      <c r="M1409" s="118"/>
    </row>
    <row r="1410" spans="13:13" x14ac:dyDescent="0.2">
      <c r="M1410" s="118"/>
    </row>
    <row r="1411" spans="13:13" x14ac:dyDescent="0.2">
      <c r="M1411" s="118"/>
    </row>
    <row r="1412" spans="13:13" x14ac:dyDescent="0.2">
      <c r="M1412" s="118"/>
    </row>
    <row r="1413" spans="13:13" x14ac:dyDescent="0.2">
      <c r="M1413" s="118"/>
    </row>
    <row r="1414" spans="13:13" x14ac:dyDescent="0.2">
      <c r="M1414" s="118"/>
    </row>
    <row r="1415" spans="13:13" x14ac:dyDescent="0.2">
      <c r="M1415" s="118"/>
    </row>
    <row r="1416" spans="13:13" x14ac:dyDescent="0.2">
      <c r="M1416" s="118"/>
    </row>
    <row r="1417" spans="13:13" x14ac:dyDescent="0.2">
      <c r="M1417" s="118"/>
    </row>
    <row r="1418" spans="13:13" x14ac:dyDescent="0.2">
      <c r="M1418" s="118"/>
    </row>
    <row r="1419" spans="13:13" x14ac:dyDescent="0.2">
      <c r="M1419" s="118"/>
    </row>
    <row r="1420" spans="13:13" x14ac:dyDescent="0.2">
      <c r="M1420" s="118"/>
    </row>
    <row r="1421" spans="13:13" x14ac:dyDescent="0.2">
      <c r="M1421" s="118"/>
    </row>
    <row r="1422" spans="13:13" x14ac:dyDescent="0.2">
      <c r="M1422" s="118"/>
    </row>
    <row r="1423" spans="13:13" x14ac:dyDescent="0.2">
      <c r="M1423" s="118"/>
    </row>
    <row r="1424" spans="13:13" x14ac:dyDescent="0.2">
      <c r="M1424" s="118"/>
    </row>
    <row r="1425" spans="13:13" x14ac:dyDescent="0.2">
      <c r="M1425" s="118"/>
    </row>
    <row r="1426" spans="13:13" x14ac:dyDescent="0.2">
      <c r="M1426" s="118"/>
    </row>
    <row r="1427" spans="13:13" x14ac:dyDescent="0.2">
      <c r="M1427" s="118"/>
    </row>
    <row r="1428" spans="13:13" x14ac:dyDescent="0.2">
      <c r="M1428" s="118"/>
    </row>
    <row r="1429" spans="13:13" x14ac:dyDescent="0.2">
      <c r="M1429" s="118"/>
    </row>
    <row r="1430" spans="13:13" x14ac:dyDescent="0.2">
      <c r="M1430" s="118"/>
    </row>
    <row r="1431" spans="13:13" x14ac:dyDescent="0.2">
      <c r="M1431" s="118"/>
    </row>
    <row r="1432" spans="13:13" x14ac:dyDescent="0.2">
      <c r="M1432" s="118"/>
    </row>
    <row r="1433" spans="13:13" x14ac:dyDescent="0.2">
      <c r="M1433" s="118"/>
    </row>
    <row r="1434" spans="13:13" x14ac:dyDescent="0.2">
      <c r="M1434" s="118"/>
    </row>
    <row r="1435" spans="13:13" x14ac:dyDescent="0.2">
      <c r="M1435" s="118"/>
    </row>
    <row r="1436" spans="13:13" x14ac:dyDescent="0.2">
      <c r="M1436" s="118"/>
    </row>
    <row r="1437" spans="13:13" x14ac:dyDescent="0.2">
      <c r="M1437" s="118"/>
    </row>
    <row r="1438" spans="13:13" x14ac:dyDescent="0.2">
      <c r="M1438" s="118"/>
    </row>
    <row r="1439" spans="13:13" x14ac:dyDescent="0.2">
      <c r="M1439" s="118"/>
    </row>
    <row r="1440" spans="13:13" x14ac:dyDescent="0.2">
      <c r="M1440" s="118"/>
    </row>
    <row r="1441" spans="13:13" x14ac:dyDescent="0.2">
      <c r="M1441" s="118"/>
    </row>
    <row r="1442" spans="13:13" x14ac:dyDescent="0.2">
      <c r="M1442" s="118"/>
    </row>
    <row r="1443" spans="13:13" x14ac:dyDescent="0.2">
      <c r="M1443" s="118"/>
    </row>
    <row r="1444" spans="13:13" x14ac:dyDescent="0.2">
      <c r="M1444" s="118"/>
    </row>
    <row r="1445" spans="13:13" x14ac:dyDescent="0.2">
      <c r="M1445" s="118"/>
    </row>
    <row r="1446" spans="13:13" x14ac:dyDescent="0.2">
      <c r="M1446" s="118"/>
    </row>
    <row r="1447" spans="13:13" x14ac:dyDescent="0.2">
      <c r="M1447" s="118"/>
    </row>
    <row r="1448" spans="13:13" x14ac:dyDescent="0.2">
      <c r="M1448" s="118"/>
    </row>
    <row r="1449" spans="13:13" x14ac:dyDescent="0.2">
      <c r="M1449" s="118"/>
    </row>
    <row r="1450" spans="13:13" x14ac:dyDescent="0.2">
      <c r="M1450" s="118"/>
    </row>
    <row r="1451" spans="13:13" x14ac:dyDescent="0.2">
      <c r="M1451" s="118"/>
    </row>
    <row r="1452" spans="13:13" x14ac:dyDescent="0.2">
      <c r="M1452" s="118"/>
    </row>
    <row r="1453" spans="13:13" x14ac:dyDescent="0.2">
      <c r="M1453" s="118"/>
    </row>
    <row r="1454" spans="13:13" x14ac:dyDescent="0.2">
      <c r="M1454" s="118"/>
    </row>
    <row r="1455" spans="13:13" x14ac:dyDescent="0.2">
      <c r="M1455" s="118"/>
    </row>
    <row r="1456" spans="13:13" x14ac:dyDescent="0.2">
      <c r="M1456" s="118"/>
    </row>
    <row r="1457" spans="13:13" x14ac:dyDescent="0.2">
      <c r="M1457" s="118"/>
    </row>
    <row r="1458" spans="13:13" x14ac:dyDescent="0.2">
      <c r="M1458" s="118"/>
    </row>
    <row r="1459" spans="13:13" x14ac:dyDescent="0.2">
      <c r="M1459" s="118"/>
    </row>
    <row r="1460" spans="13:13" x14ac:dyDescent="0.2">
      <c r="M1460" s="118"/>
    </row>
    <row r="1461" spans="13:13" x14ac:dyDescent="0.2">
      <c r="M1461" s="118"/>
    </row>
    <row r="1462" spans="13:13" x14ac:dyDescent="0.2">
      <c r="M1462" s="118"/>
    </row>
    <row r="1463" spans="13:13" x14ac:dyDescent="0.2">
      <c r="M1463" s="118"/>
    </row>
    <row r="1464" spans="13:13" x14ac:dyDescent="0.2">
      <c r="M1464" s="118"/>
    </row>
    <row r="1465" spans="13:13" x14ac:dyDescent="0.2">
      <c r="M1465" s="118"/>
    </row>
    <row r="1466" spans="13:13" x14ac:dyDescent="0.2">
      <c r="M1466" s="118"/>
    </row>
    <row r="1467" spans="13:13" x14ac:dyDescent="0.2">
      <c r="M1467" s="118"/>
    </row>
    <row r="1468" spans="13:13" x14ac:dyDescent="0.2">
      <c r="M1468" s="118"/>
    </row>
    <row r="1469" spans="13:13" x14ac:dyDescent="0.2">
      <c r="M1469" s="118"/>
    </row>
    <row r="1470" spans="13:13" x14ac:dyDescent="0.2">
      <c r="M1470" s="118"/>
    </row>
    <row r="1471" spans="13:13" x14ac:dyDescent="0.2">
      <c r="M1471" s="118"/>
    </row>
    <row r="1472" spans="13:13" x14ac:dyDescent="0.2">
      <c r="M1472" s="118"/>
    </row>
    <row r="1473" spans="13:13" x14ac:dyDescent="0.2">
      <c r="M1473" s="118"/>
    </row>
    <row r="1474" spans="13:13" x14ac:dyDescent="0.2">
      <c r="M1474" s="118"/>
    </row>
    <row r="1475" spans="13:13" x14ac:dyDescent="0.2">
      <c r="M1475" s="118"/>
    </row>
    <row r="1476" spans="13:13" x14ac:dyDescent="0.2">
      <c r="M1476" s="118"/>
    </row>
    <row r="1477" spans="13:13" x14ac:dyDescent="0.2">
      <c r="M1477" s="118"/>
    </row>
    <row r="1478" spans="13:13" x14ac:dyDescent="0.2">
      <c r="M1478" s="118"/>
    </row>
    <row r="1479" spans="13:13" x14ac:dyDescent="0.2">
      <c r="M1479" s="118"/>
    </row>
    <row r="1480" spans="13:13" x14ac:dyDescent="0.2">
      <c r="M1480" s="118"/>
    </row>
    <row r="1481" spans="13:13" x14ac:dyDescent="0.2">
      <c r="M1481" s="118"/>
    </row>
    <row r="1482" spans="13:13" x14ac:dyDescent="0.2">
      <c r="M1482" s="118"/>
    </row>
    <row r="1483" spans="13:13" x14ac:dyDescent="0.2">
      <c r="M1483" s="118"/>
    </row>
    <row r="1484" spans="13:13" x14ac:dyDescent="0.2">
      <c r="M1484" s="118"/>
    </row>
    <row r="1485" spans="13:13" x14ac:dyDescent="0.2">
      <c r="M1485" s="118"/>
    </row>
    <row r="1486" spans="13:13" x14ac:dyDescent="0.2">
      <c r="M1486" s="118"/>
    </row>
    <row r="1487" spans="13:13" x14ac:dyDescent="0.2">
      <c r="M1487" s="118"/>
    </row>
    <row r="1488" spans="13:13" x14ac:dyDescent="0.2">
      <c r="M1488" s="118"/>
    </row>
    <row r="1489" spans="13:13" x14ac:dyDescent="0.2">
      <c r="M1489" s="118"/>
    </row>
    <row r="1490" spans="13:13" x14ac:dyDescent="0.2">
      <c r="M1490" s="118"/>
    </row>
    <row r="1491" spans="13:13" x14ac:dyDescent="0.2">
      <c r="M1491" s="118"/>
    </row>
    <row r="1492" spans="13:13" x14ac:dyDescent="0.2">
      <c r="M1492" s="118"/>
    </row>
    <row r="1493" spans="13:13" x14ac:dyDescent="0.2">
      <c r="M1493" s="118"/>
    </row>
    <row r="1494" spans="13:13" x14ac:dyDescent="0.2">
      <c r="M1494" s="118"/>
    </row>
    <row r="1495" spans="13:13" x14ac:dyDescent="0.2">
      <c r="M1495" s="118"/>
    </row>
    <row r="1496" spans="13:13" x14ac:dyDescent="0.2">
      <c r="M1496" s="118"/>
    </row>
    <row r="1497" spans="13:13" x14ac:dyDescent="0.2">
      <c r="M1497" s="118"/>
    </row>
    <row r="1498" spans="13:13" x14ac:dyDescent="0.2">
      <c r="M1498" s="118"/>
    </row>
    <row r="1499" spans="13:13" x14ac:dyDescent="0.2">
      <c r="M1499" s="118"/>
    </row>
    <row r="1500" spans="13:13" x14ac:dyDescent="0.2">
      <c r="M1500" s="118"/>
    </row>
    <row r="1501" spans="13:13" x14ac:dyDescent="0.2">
      <c r="M1501" s="118"/>
    </row>
    <row r="1502" spans="13:13" x14ac:dyDescent="0.2">
      <c r="M1502" s="118"/>
    </row>
    <row r="1503" spans="13:13" x14ac:dyDescent="0.2">
      <c r="M1503" s="118"/>
    </row>
    <row r="1504" spans="13:13" x14ac:dyDescent="0.2">
      <c r="M1504" s="118"/>
    </row>
    <row r="1505" spans="13:13" x14ac:dyDescent="0.2">
      <c r="M1505" s="118"/>
    </row>
    <row r="1506" spans="13:13" x14ac:dyDescent="0.2">
      <c r="M1506" s="118"/>
    </row>
    <row r="1507" spans="13:13" x14ac:dyDescent="0.2">
      <c r="M1507" s="118"/>
    </row>
    <row r="1508" spans="13:13" x14ac:dyDescent="0.2">
      <c r="M1508" s="118"/>
    </row>
    <row r="1509" spans="13:13" x14ac:dyDescent="0.2">
      <c r="M1509" s="118"/>
    </row>
    <row r="1510" spans="13:13" x14ac:dyDescent="0.2">
      <c r="M1510" s="118"/>
    </row>
    <row r="1511" spans="13:13" x14ac:dyDescent="0.2">
      <c r="M1511" s="118"/>
    </row>
    <row r="1512" spans="13:13" x14ac:dyDescent="0.2">
      <c r="M1512" s="118"/>
    </row>
    <row r="1513" spans="13:13" x14ac:dyDescent="0.2">
      <c r="M1513" s="118"/>
    </row>
    <row r="1514" spans="13:13" x14ac:dyDescent="0.2">
      <c r="M1514" s="118"/>
    </row>
    <row r="1515" spans="13:13" x14ac:dyDescent="0.2">
      <c r="M1515" s="118"/>
    </row>
    <row r="1516" spans="13:13" x14ac:dyDescent="0.2">
      <c r="M1516" s="118"/>
    </row>
    <row r="1517" spans="13:13" x14ac:dyDescent="0.2">
      <c r="M1517" s="118"/>
    </row>
    <row r="1518" spans="13:13" x14ac:dyDescent="0.2">
      <c r="M1518" s="118"/>
    </row>
    <row r="1519" spans="13:13" x14ac:dyDescent="0.2">
      <c r="M1519" s="118"/>
    </row>
    <row r="1520" spans="13:13" x14ac:dyDescent="0.2">
      <c r="M1520" s="118"/>
    </row>
    <row r="1521" spans="13:13" x14ac:dyDescent="0.2">
      <c r="M1521" s="118"/>
    </row>
    <row r="1522" spans="13:13" x14ac:dyDescent="0.2">
      <c r="M1522" s="118"/>
    </row>
    <row r="1523" spans="13:13" x14ac:dyDescent="0.2">
      <c r="M1523" s="118"/>
    </row>
    <row r="1524" spans="13:13" x14ac:dyDescent="0.2">
      <c r="M1524" s="118"/>
    </row>
    <row r="1525" spans="13:13" x14ac:dyDescent="0.2">
      <c r="M1525" s="118"/>
    </row>
    <row r="1526" spans="13:13" x14ac:dyDescent="0.2">
      <c r="M1526" s="118"/>
    </row>
    <row r="1527" spans="13:13" x14ac:dyDescent="0.2">
      <c r="M1527" s="118"/>
    </row>
    <row r="1528" spans="13:13" x14ac:dyDescent="0.2">
      <c r="M1528" s="118"/>
    </row>
    <row r="1529" spans="13:13" x14ac:dyDescent="0.2">
      <c r="M1529" s="118"/>
    </row>
    <row r="1530" spans="13:13" x14ac:dyDescent="0.2">
      <c r="M1530" s="118"/>
    </row>
    <row r="1531" spans="13:13" x14ac:dyDescent="0.2">
      <c r="M1531" s="118"/>
    </row>
    <row r="1532" spans="13:13" x14ac:dyDescent="0.2">
      <c r="M1532" s="118"/>
    </row>
    <row r="1533" spans="13:13" x14ac:dyDescent="0.2">
      <c r="M1533" s="118"/>
    </row>
    <row r="1534" spans="13:13" x14ac:dyDescent="0.2">
      <c r="M1534" s="118"/>
    </row>
    <row r="1535" spans="13:13" x14ac:dyDescent="0.2">
      <c r="M1535" s="118"/>
    </row>
    <row r="1536" spans="13:13" x14ac:dyDescent="0.2">
      <c r="M1536" s="118"/>
    </row>
    <row r="1537" spans="13:13" x14ac:dyDescent="0.2">
      <c r="M1537" s="118"/>
    </row>
    <row r="1538" spans="13:13" x14ac:dyDescent="0.2">
      <c r="M1538" s="118"/>
    </row>
    <row r="1539" spans="13:13" x14ac:dyDescent="0.2">
      <c r="M1539" s="118"/>
    </row>
    <row r="1540" spans="13:13" x14ac:dyDescent="0.2">
      <c r="M1540" s="118"/>
    </row>
    <row r="1541" spans="13:13" x14ac:dyDescent="0.2">
      <c r="M1541" s="118"/>
    </row>
    <row r="1542" spans="13:13" x14ac:dyDescent="0.2">
      <c r="M1542" s="118"/>
    </row>
    <row r="1543" spans="13:13" x14ac:dyDescent="0.2">
      <c r="M1543" s="118"/>
    </row>
    <row r="1544" spans="13:13" x14ac:dyDescent="0.2">
      <c r="M1544" s="118"/>
    </row>
    <row r="1545" spans="13:13" x14ac:dyDescent="0.2">
      <c r="M1545" s="118"/>
    </row>
    <row r="1546" spans="13:13" x14ac:dyDescent="0.2">
      <c r="M1546" s="118"/>
    </row>
    <row r="1547" spans="13:13" x14ac:dyDescent="0.2">
      <c r="M1547" s="118"/>
    </row>
    <row r="1548" spans="13:13" x14ac:dyDescent="0.2">
      <c r="M1548" s="118"/>
    </row>
    <row r="1549" spans="13:13" x14ac:dyDescent="0.2">
      <c r="M1549" s="118"/>
    </row>
    <row r="1550" spans="13:13" x14ac:dyDescent="0.2">
      <c r="M1550" s="118"/>
    </row>
    <row r="1551" spans="13:13" x14ac:dyDescent="0.2">
      <c r="M1551" s="118"/>
    </row>
    <row r="1552" spans="13:13" x14ac:dyDescent="0.2">
      <c r="M1552" s="118"/>
    </row>
    <row r="1553" spans="13:13" x14ac:dyDescent="0.2">
      <c r="M1553" s="118"/>
    </row>
    <row r="1554" spans="13:13" x14ac:dyDescent="0.2">
      <c r="M1554" s="118"/>
    </row>
    <row r="1555" spans="13:13" x14ac:dyDescent="0.2">
      <c r="M1555" s="118"/>
    </row>
    <row r="1556" spans="13:13" x14ac:dyDescent="0.2">
      <c r="M1556" s="118"/>
    </row>
    <row r="1557" spans="13:13" x14ac:dyDescent="0.2">
      <c r="M1557" s="118"/>
    </row>
    <row r="1558" spans="13:13" x14ac:dyDescent="0.2">
      <c r="M1558" s="118"/>
    </row>
    <row r="1559" spans="13:13" x14ac:dyDescent="0.2">
      <c r="M1559" s="118"/>
    </row>
    <row r="1560" spans="13:13" x14ac:dyDescent="0.2">
      <c r="M1560" s="118"/>
    </row>
    <row r="1561" spans="13:13" x14ac:dyDescent="0.2">
      <c r="M1561" s="118"/>
    </row>
    <row r="1562" spans="13:13" x14ac:dyDescent="0.2">
      <c r="M1562" s="118"/>
    </row>
    <row r="1563" spans="13:13" x14ac:dyDescent="0.2">
      <c r="M1563" s="118"/>
    </row>
    <row r="1564" spans="13:13" x14ac:dyDescent="0.2">
      <c r="M1564" s="118"/>
    </row>
    <row r="1565" spans="13:13" x14ac:dyDescent="0.2">
      <c r="M1565" s="118"/>
    </row>
    <row r="1566" spans="13:13" x14ac:dyDescent="0.2">
      <c r="M1566" s="118"/>
    </row>
    <row r="1567" spans="13:13" x14ac:dyDescent="0.2">
      <c r="M1567" s="118"/>
    </row>
    <row r="1568" spans="13:13" x14ac:dyDescent="0.2">
      <c r="M1568" s="118"/>
    </row>
    <row r="1569" spans="13:13" x14ac:dyDescent="0.2">
      <c r="M1569" s="118"/>
    </row>
    <row r="1570" spans="13:13" x14ac:dyDescent="0.2">
      <c r="M1570" s="118"/>
    </row>
    <row r="1571" spans="13:13" x14ac:dyDescent="0.2">
      <c r="M1571" s="118"/>
    </row>
    <row r="1572" spans="13:13" x14ac:dyDescent="0.2">
      <c r="M1572" s="118"/>
    </row>
    <row r="1573" spans="13:13" x14ac:dyDescent="0.2">
      <c r="M1573" s="118"/>
    </row>
    <row r="1574" spans="13:13" x14ac:dyDescent="0.2">
      <c r="M1574" s="118"/>
    </row>
    <row r="1575" spans="13:13" x14ac:dyDescent="0.2">
      <c r="M1575" s="118"/>
    </row>
    <row r="1576" spans="13:13" x14ac:dyDescent="0.2">
      <c r="M1576" s="118"/>
    </row>
    <row r="1577" spans="13:13" x14ac:dyDescent="0.2">
      <c r="M1577" s="118"/>
    </row>
    <row r="1578" spans="13:13" x14ac:dyDescent="0.2">
      <c r="M1578" s="118"/>
    </row>
    <row r="1579" spans="13:13" x14ac:dyDescent="0.2">
      <c r="M1579" s="118"/>
    </row>
    <row r="1580" spans="13:13" x14ac:dyDescent="0.2">
      <c r="M1580" s="118"/>
    </row>
    <row r="1581" spans="13:13" x14ac:dyDescent="0.2">
      <c r="M1581" s="118"/>
    </row>
    <row r="1582" spans="13:13" x14ac:dyDescent="0.2">
      <c r="M1582" s="118"/>
    </row>
    <row r="1583" spans="13:13" x14ac:dyDescent="0.2">
      <c r="M1583" s="118"/>
    </row>
    <row r="1584" spans="13:13" x14ac:dyDescent="0.2">
      <c r="M1584" s="118"/>
    </row>
    <row r="1585" spans="13:13" x14ac:dyDescent="0.2">
      <c r="M1585" s="118"/>
    </row>
    <row r="1586" spans="13:13" x14ac:dyDescent="0.2">
      <c r="M1586" s="118"/>
    </row>
    <row r="1587" spans="13:13" x14ac:dyDescent="0.2">
      <c r="M1587" s="118"/>
    </row>
    <row r="1588" spans="13:13" x14ac:dyDescent="0.2">
      <c r="M1588" s="118"/>
    </row>
    <row r="1589" spans="13:13" x14ac:dyDescent="0.2">
      <c r="M1589" s="118"/>
    </row>
    <row r="1590" spans="13:13" x14ac:dyDescent="0.2">
      <c r="M1590" s="118"/>
    </row>
    <row r="1591" spans="13:13" x14ac:dyDescent="0.2">
      <c r="M1591" s="118"/>
    </row>
    <row r="1592" spans="13:13" x14ac:dyDescent="0.2">
      <c r="M1592" s="118"/>
    </row>
    <row r="1593" spans="13:13" x14ac:dyDescent="0.2">
      <c r="M1593" s="118"/>
    </row>
    <row r="1594" spans="13:13" x14ac:dyDescent="0.2">
      <c r="M1594" s="118"/>
    </row>
    <row r="1595" spans="13:13" x14ac:dyDescent="0.2">
      <c r="M1595" s="118"/>
    </row>
    <row r="1596" spans="13:13" x14ac:dyDescent="0.2">
      <c r="M1596" s="118"/>
    </row>
    <row r="1597" spans="13:13" x14ac:dyDescent="0.2">
      <c r="M1597" s="118"/>
    </row>
    <row r="1598" spans="13:13" x14ac:dyDescent="0.2">
      <c r="M1598" s="118"/>
    </row>
    <row r="1599" spans="13:13" x14ac:dyDescent="0.2">
      <c r="M1599" s="118"/>
    </row>
    <row r="1600" spans="13:13" x14ac:dyDescent="0.2">
      <c r="M1600" s="118"/>
    </row>
    <row r="1601" spans="13:13" x14ac:dyDescent="0.2">
      <c r="M1601" s="118"/>
    </row>
    <row r="1602" spans="13:13" x14ac:dyDescent="0.2">
      <c r="M1602" s="118"/>
    </row>
    <row r="1603" spans="13:13" x14ac:dyDescent="0.2">
      <c r="M1603" s="118"/>
    </row>
    <row r="1604" spans="13:13" x14ac:dyDescent="0.2">
      <c r="M1604" s="118"/>
    </row>
    <row r="1605" spans="13:13" x14ac:dyDescent="0.2">
      <c r="M1605" s="118"/>
    </row>
    <row r="1606" spans="13:13" x14ac:dyDescent="0.2">
      <c r="M1606" s="118"/>
    </row>
    <row r="1607" spans="13:13" x14ac:dyDescent="0.2">
      <c r="M1607" s="118"/>
    </row>
    <row r="1608" spans="13:13" x14ac:dyDescent="0.2">
      <c r="M1608" s="118"/>
    </row>
    <row r="1609" spans="13:13" x14ac:dyDescent="0.2">
      <c r="M1609" s="118"/>
    </row>
    <row r="1610" spans="13:13" x14ac:dyDescent="0.2">
      <c r="M1610" s="118"/>
    </row>
    <row r="1611" spans="13:13" x14ac:dyDescent="0.2">
      <c r="M1611" s="118"/>
    </row>
    <row r="1612" spans="13:13" x14ac:dyDescent="0.2">
      <c r="M1612" s="118"/>
    </row>
    <row r="1613" spans="13:13" x14ac:dyDescent="0.2">
      <c r="M1613" s="118"/>
    </row>
    <row r="1614" spans="13:13" x14ac:dyDescent="0.2">
      <c r="M1614" s="118"/>
    </row>
    <row r="1615" spans="13:13" x14ac:dyDescent="0.2">
      <c r="M1615" s="118"/>
    </row>
    <row r="1616" spans="13:13" x14ac:dyDescent="0.2">
      <c r="M1616" s="118"/>
    </row>
    <row r="1617" spans="13:13" x14ac:dyDescent="0.2">
      <c r="M1617" s="118"/>
    </row>
    <row r="1618" spans="13:13" x14ac:dyDescent="0.2">
      <c r="M1618" s="118"/>
    </row>
    <row r="1619" spans="13:13" x14ac:dyDescent="0.2">
      <c r="M1619" s="118"/>
    </row>
    <row r="1620" spans="13:13" x14ac:dyDescent="0.2">
      <c r="M1620" s="118"/>
    </row>
    <row r="1621" spans="13:13" x14ac:dyDescent="0.2">
      <c r="M1621" s="118"/>
    </row>
    <row r="1622" spans="13:13" x14ac:dyDescent="0.2">
      <c r="M1622" s="118"/>
    </row>
    <row r="1623" spans="13:13" x14ac:dyDescent="0.2">
      <c r="M1623" s="118"/>
    </row>
    <row r="1624" spans="13:13" x14ac:dyDescent="0.2">
      <c r="M1624" s="118"/>
    </row>
    <row r="1625" spans="13:13" x14ac:dyDescent="0.2">
      <c r="M1625" s="118"/>
    </row>
    <row r="1626" spans="13:13" x14ac:dyDescent="0.2">
      <c r="M1626" s="118"/>
    </row>
    <row r="1627" spans="13:13" x14ac:dyDescent="0.2">
      <c r="M1627" s="118"/>
    </row>
    <row r="1628" spans="13:13" x14ac:dyDescent="0.2">
      <c r="M1628" s="118"/>
    </row>
    <row r="1629" spans="13:13" x14ac:dyDescent="0.2">
      <c r="M1629" s="118"/>
    </row>
    <row r="1630" spans="13:13" x14ac:dyDescent="0.2">
      <c r="M1630" s="118"/>
    </row>
    <row r="1631" spans="13:13" x14ac:dyDescent="0.2">
      <c r="M1631" s="118"/>
    </row>
    <row r="1632" spans="13:13" x14ac:dyDescent="0.2">
      <c r="M1632" s="118"/>
    </row>
    <row r="1633" spans="13:13" x14ac:dyDescent="0.2">
      <c r="M1633" s="118"/>
    </row>
    <row r="1634" spans="13:13" x14ac:dyDescent="0.2">
      <c r="M1634" s="118"/>
    </row>
    <row r="1635" spans="13:13" x14ac:dyDescent="0.2">
      <c r="M1635" s="118"/>
    </row>
    <row r="1636" spans="13:13" x14ac:dyDescent="0.2">
      <c r="M1636" s="118"/>
    </row>
    <row r="1637" spans="13:13" x14ac:dyDescent="0.2">
      <c r="M1637" s="118"/>
    </row>
    <row r="1638" spans="13:13" x14ac:dyDescent="0.2">
      <c r="M1638" s="118"/>
    </row>
    <row r="1639" spans="13:13" x14ac:dyDescent="0.2">
      <c r="M1639" s="118"/>
    </row>
    <row r="1640" spans="13:13" x14ac:dyDescent="0.2">
      <c r="M1640" s="118"/>
    </row>
    <row r="1641" spans="13:13" x14ac:dyDescent="0.2">
      <c r="M1641" s="118"/>
    </row>
    <row r="1642" spans="13:13" x14ac:dyDescent="0.2">
      <c r="M1642" s="118"/>
    </row>
    <row r="1643" spans="13:13" x14ac:dyDescent="0.2">
      <c r="M1643" s="118"/>
    </row>
    <row r="1644" spans="13:13" x14ac:dyDescent="0.2">
      <c r="M1644" s="118"/>
    </row>
    <row r="1645" spans="13:13" x14ac:dyDescent="0.2">
      <c r="M1645" s="118"/>
    </row>
    <row r="1646" spans="13:13" x14ac:dyDescent="0.2">
      <c r="M1646" s="118"/>
    </row>
    <row r="1647" spans="13:13" x14ac:dyDescent="0.2">
      <c r="M1647" s="118"/>
    </row>
    <row r="1648" spans="13:13" x14ac:dyDescent="0.2">
      <c r="M1648" s="118"/>
    </row>
    <row r="1649" spans="13:13" x14ac:dyDescent="0.2">
      <c r="M1649" s="118"/>
    </row>
    <row r="1650" spans="13:13" x14ac:dyDescent="0.2">
      <c r="M1650" s="118"/>
    </row>
    <row r="1651" spans="13:13" x14ac:dyDescent="0.2">
      <c r="M1651" s="118"/>
    </row>
    <row r="1652" spans="13:13" x14ac:dyDescent="0.2">
      <c r="M1652" s="118"/>
    </row>
    <row r="1653" spans="13:13" x14ac:dyDescent="0.2">
      <c r="M1653" s="118"/>
    </row>
    <row r="1654" spans="13:13" x14ac:dyDescent="0.2">
      <c r="M1654" s="118"/>
    </row>
    <row r="1655" spans="13:13" x14ac:dyDescent="0.2">
      <c r="M1655" s="118"/>
    </row>
    <row r="1656" spans="13:13" x14ac:dyDescent="0.2">
      <c r="M1656" s="118"/>
    </row>
    <row r="1657" spans="13:13" x14ac:dyDescent="0.2">
      <c r="M1657" s="118"/>
    </row>
    <row r="1658" spans="13:13" x14ac:dyDescent="0.2">
      <c r="M1658" s="118"/>
    </row>
    <row r="1659" spans="13:13" x14ac:dyDescent="0.2">
      <c r="M1659" s="118"/>
    </row>
    <row r="1660" spans="13:13" x14ac:dyDescent="0.2">
      <c r="M1660" s="118"/>
    </row>
    <row r="1661" spans="13:13" x14ac:dyDescent="0.2">
      <c r="M1661" s="118"/>
    </row>
    <row r="1662" spans="13:13" x14ac:dyDescent="0.2">
      <c r="M1662" s="118"/>
    </row>
    <row r="1663" spans="13:13" x14ac:dyDescent="0.2">
      <c r="M1663" s="118"/>
    </row>
    <row r="1664" spans="13:13" x14ac:dyDescent="0.2">
      <c r="M1664" s="118"/>
    </row>
    <row r="1665" spans="13:13" x14ac:dyDescent="0.2">
      <c r="M1665" s="118"/>
    </row>
    <row r="1666" spans="13:13" x14ac:dyDescent="0.2">
      <c r="M1666" s="118"/>
    </row>
    <row r="1667" spans="13:13" x14ac:dyDescent="0.2">
      <c r="M1667" s="118"/>
    </row>
    <row r="1668" spans="13:13" x14ac:dyDescent="0.2">
      <c r="M1668" s="118"/>
    </row>
    <row r="1669" spans="13:13" x14ac:dyDescent="0.2">
      <c r="M1669" s="118"/>
    </row>
    <row r="1670" spans="13:13" x14ac:dyDescent="0.2">
      <c r="M1670" s="118"/>
    </row>
    <row r="1671" spans="13:13" x14ac:dyDescent="0.2">
      <c r="M1671" s="118"/>
    </row>
    <row r="1672" spans="13:13" x14ac:dyDescent="0.2">
      <c r="M1672" s="118"/>
    </row>
    <row r="1673" spans="13:13" x14ac:dyDescent="0.2">
      <c r="M1673" s="118"/>
    </row>
    <row r="1674" spans="13:13" x14ac:dyDescent="0.2">
      <c r="M1674" s="118"/>
    </row>
    <row r="1675" spans="13:13" x14ac:dyDescent="0.2">
      <c r="M1675" s="118"/>
    </row>
    <row r="1676" spans="13:13" x14ac:dyDescent="0.2">
      <c r="M1676" s="118"/>
    </row>
    <row r="1677" spans="13:13" x14ac:dyDescent="0.2">
      <c r="M1677" s="118"/>
    </row>
    <row r="1678" spans="13:13" x14ac:dyDescent="0.2">
      <c r="M1678" s="118"/>
    </row>
    <row r="1679" spans="13:13" x14ac:dyDescent="0.2">
      <c r="M1679" s="118"/>
    </row>
    <row r="1680" spans="13:13" x14ac:dyDescent="0.2">
      <c r="M1680" s="118"/>
    </row>
    <row r="1681" spans="13:13" x14ac:dyDescent="0.2">
      <c r="M1681" s="118"/>
    </row>
    <row r="1682" spans="13:13" x14ac:dyDescent="0.2">
      <c r="M1682" s="118"/>
    </row>
    <row r="1683" spans="13:13" x14ac:dyDescent="0.2">
      <c r="M1683" s="118"/>
    </row>
    <row r="1684" spans="13:13" x14ac:dyDescent="0.2">
      <c r="M1684" s="118"/>
    </row>
    <row r="1685" spans="13:13" x14ac:dyDescent="0.2">
      <c r="M1685" s="118"/>
    </row>
    <row r="1686" spans="13:13" x14ac:dyDescent="0.2">
      <c r="M1686" s="118"/>
    </row>
    <row r="1687" spans="13:13" x14ac:dyDescent="0.2">
      <c r="M1687" s="118"/>
    </row>
    <row r="1688" spans="13:13" x14ac:dyDescent="0.2">
      <c r="M1688" s="118"/>
    </row>
    <row r="1689" spans="13:13" x14ac:dyDescent="0.2">
      <c r="M1689" s="118"/>
    </row>
    <row r="1690" spans="13:13" x14ac:dyDescent="0.2">
      <c r="M1690" s="118"/>
    </row>
    <row r="1691" spans="13:13" x14ac:dyDescent="0.2">
      <c r="M1691" s="118"/>
    </row>
    <row r="1692" spans="13:13" x14ac:dyDescent="0.2">
      <c r="M1692" s="118"/>
    </row>
    <row r="1693" spans="13:13" x14ac:dyDescent="0.2">
      <c r="M1693" s="118"/>
    </row>
    <row r="1694" spans="13:13" x14ac:dyDescent="0.2">
      <c r="M1694" s="118"/>
    </row>
    <row r="1695" spans="13:13" x14ac:dyDescent="0.2">
      <c r="M1695" s="118"/>
    </row>
    <row r="1696" spans="13:13" x14ac:dyDescent="0.2">
      <c r="M1696" s="118"/>
    </row>
    <row r="1697" spans="13:13" x14ac:dyDescent="0.2">
      <c r="M1697" s="118"/>
    </row>
    <row r="1698" spans="13:13" x14ac:dyDescent="0.2">
      <c r="M1698" s="118"/>
    </row>
    <row r="1699" spans="13:13" x14ac:dyDescent="0.2">
      <c r="M1699" s="118"/>
    </row>
    <row r="1700" spans="13:13" x14ac:dyDescent="0.2">
      <c r="M1700" s="118"/>
    </row>
    <row r="1701" spans="13:13" x14ac:dyDescent="0.2">
      <c r="M1701" s="118"/>
    </row>
    <row r="1702" spans="13:13" x14ac:dyDescent="0.2">
      <c r="M1702" s="118"/>
    </row>
    <row r="1703" spans="13:13" x14ac:dyDescent="0.2">
      <c r="M1703" s="118"/>
    </row>
    <row r="1704" spans="13:13" x14ac:dyDescent="0.2">
      <c r="M1704" s="118"/>
    </row>
    <row r="1705" spans="13:13" x14ac:dyDescent="0.2">
      <c r="M1705" s="118"/>
    </row>
    <row r="1706" spans="13:13" x14ac:dyDescent="0.2">
      <c r="M1706" s="118"/>
    </row>
    <row r="1707" spans="13:13" x14ac:dyDescent="0.2">
      <c r="M1707" s="118"/>
    </row>
    <row r="1708" spans="13:13" x14ac:dyDescent="0.2">
      <c r="M1708" s="118"/>
    </row>
    <row r="1709" spans="13:13" x14ac:dyDescent="0.2">
      <c r="M1709" s="118"/>
    </row>
    <row r="1710" spans="13:13" x14ac:dyDescent="0.2">
      <c r="M1710" s="118"/>
    </row>
    <row r="1711" spans="13:13" x14ac:dyDescent="0.2">
      <c r="M1711" s="118"/>
    </row>
    <row r="1712" spans="13:13" x14ac:dyDescent="0.2">
      <c r="M1712" s="118"/>
    </row>
    <row r="1713" spans="13:13" x14ac:dyDescent="0.2">
      <c r="M1713" s="118"/>
    </row>
    <row r="1714" spans="13:13" x14ac:dyDescent="0.2">
      <c r="M1714" s="118"/>
    </row>
    <row r="1715" spans="13:13" x14ac:dyDescent="0.2">
      <c r="M1715" s="118"/>
    </row>
    <row r="1716" spans="13:13" x14ac:dyDescent="0.2">
      <c r="M1716" s="118"/>
    </row>
    <row r="1717" spans="13:13" x14ac:dyDescent="0.2">
      <c r="M1717" s="118"/>
    </row>
    <row r="1718" spans="13:13" x14ac:dyDescent="0.2">
      <c r="M1718" s="118"/>
    </row>
    <row r="1719" spans="13:13" x14ac:dyDescent="0.2">
      <c r="M1719" s="118"/>
    </row>
    <row r="1720" spans="13:13" x14ac:dyDescent="0.2">
      <c r="M1720" s="118"/>
    </row>
    <row r="1721" spans="13:13" x14ac:dyDescent="0.2">
      <c r="M1721" s="118"/>
    </row>
    <row r="1722" spans="13:13" x14ac:dyDescent="0.2">
      <c r="M1722" s="118"/>
    </row>
    <row r="1723" spans="13:13" x14ac:dyDescent="0.2">
      <c r="M1723" s="118"/>
    </row>
    <row r="1724" spans="13:13" x14ac:dyDescent="0.2">
      <c r="M1724" s="118"/>
    </row>
    <row r="1725" spans="13:13" x14ac:dyDescent="0.2">
      <c r="M1725" s="118"/>
    </row>
    <row r="1726" spans="13:13" x14ac:dyDescent="0.2">
      <c r="M1726" s="118"/>
    </row>
    <row r="1727" spans="13:13" x14ac:dyDescent="0.2">
      <c r="M1727" s="118"/>
    </row>
    <row r="1728" spans="13:13" x14ac:dyDescent="0.2">
      <c r="M1728" s="118"/>
    </row>
    <row r="1729" spans="13:13" x14ac:dyDescent="0.2">
      <c r="M1729" s="118"/>
    </row>
    <row r="1730" spans="13:13" x14ac:dyDescent="0.2">
      <c r="M1730" s="118"/>
    </row>
    <row r="1731" spans="13:13" x14ac:dyDescent="0.2">
      <c r="M1731" s="118"/>
    </row>
    <row r="1732" spans="13:13" x14ac:dyDescent="0.2">
      <c r="M1732" s="118"/>
    </row>
    <row r="1733" spans="13:13" x14ac:dyDescent="0.2">
      <c r="M1733" s="118"/>
    </row>
    <row r="1734" spans="13:13" x14ac:dyDescent="0.2">
      <c r="M1734" s="118"/>
    </row>
    <row r="1735" spans="13:13" x14ac:dyDescent="0.2">
      <c r="M1735" s="118"/>
    </row>
    <row r="1736" spans="13:13" x14ac:dyDescent="0.2">
      <c r="M1736" s="118"/>
    </row>
    <row r="1737" spans="13:13" x14ac:dyDescent="0.2">
      <c r="M1737" s="118"/>
    </row>
    <row r="1738" spans="13:13" x14ac:dyDescent="0.2">
      <c r="M1738" s="118"/>
    </row>
    <row r="1739" spans="13:13" x14ac:dyDescent="0.2">
      <c r="M1739" s="118"/>
    </row>
    <row r="1740" spans="13:13" x14ac:dyDescent="0.2">
      <c r="M1740" s="118"/>
    </row>
    <row r="1741" spans="13:13" x14ac:dyDescent="0.2">
      <c r="M1741" s="118"/>
    </row>
    <row r="1742" spans="13:13" x14ac:dyDescent="0.2">
      <c r="M1742" s="118"/>
    </row>
    <row r="1743" spans="13:13" x14ac:dyDescent="0.2">
      <c r="M1743" s="118"/>
    </row>
    <row r="1744" spans="13:13" x14ac:dyDescent="0.2">
      <c r="M1744" s="118"/>
    </row>
    <row r="1745" spans="13:13" x14ac:dyDescent="0.2">
      <c r="M1745" s="118"/>
    </row>
    <row r="1746" spans="13:13" x14ac:dyDescent="0.2">
      <c r="M1746" s="118"/>
    </row>
    <row r="1747" spans="13:13" x14ac:dyDescent="0.2">
      <c r="M1747" s="118"/>
    </row>
    <row r="1748" spans="13:13" x14ac:dyDescent="0.2">
      <c r="M1748" s="118"/>
    </row>
    <row r="1749" spans="13:13" x14ac:dyDescent="0.2">
      <c r="M1749" s="118"/>
    </row>
    <row r="1750" spans="13:13" x14ac:dyDescent="0.2">
      <c r="M1750" s="118"/>
    </row>
    <row r="1751" spans="13:13" x14ac:dyDescent="0.2">
      <c r="M1751" s="118"/>
    </row>
    <row r="1752" spans="13:13" x14ac:dyDescent="0.2">
      <c r="M1752" s="118"/>
    </row>
    <row r="1753" spans="13:13" x14ac:dyDescent="0.2">
      <c r="M1753" s="118"/>
    </row>
    <row r="1754" spans="13:13" x14ac:dyDescent="0.2">
      <c r="M1754" s="118"/>
    </row>
    <row r="1755" spans="13:13" x14ac:dyDescent="0.2">
      <c r="M1755" s="118"/>
    </row>
    <row r="1756" spans="13:13" x14ac:dyDescent="0.2">
      <c r="M1756" s="118"/>
    </row>
    <row r="1757" spans="13:13" x14ac:dyDescent="0.2">
      <c r="M1757" s="118"/>
    </row>
    <row r="1758" spans="13:13" x14ac:dyDescent="0.2">
      <c r="M1758" s="118"/>
    </row>
    <row r="1759" spans="13:13" x14ac:dyDescent="0.2">
      <c r="M1759" s="118"/>
    </row>
    <row r="1760" spans="13:13" x14ac:dyDescent="0.2">
      <c r="M1760" s="118"/>
    </row>
    <row r="1761" spans="13:13" x14ac:dyDescent="0.2">
      <c r="M1761" s="118"/>
    </row>
    <row r="1762" spans="13:13" x14ac:dyDescent="0.2">
      <c r="M1762" s="118"/>
    </row>
    <row r="1763" spans="13:13" x14ac:dyDescent="0.2">
      <c r="M1763" s="118"/>
    </row>
    <row r="1764" spans="13:13" x14ac:dyDescent="0.2">
      <c r="M1764" s="118"/>
    </row>
    <row r="1765" spans="13:13" x14ac:dyDescent="0.2">
      <c r="M1765" s="118"/>
    </row>
    <row r="1766" spans="13:13" x14ac:dyDescent="0.2">
      <c r="M1766" s="118"/>
    </row>
    <row r="1767" spans="13:13" x14ac:dyDescent="0.2">
      <c r="M1767" s="118"/>
    </row>
    <row r="1768" spans="13:13" x14ac:dyDescent="0.2">
      <c r="M1768" s="118"/>
    </row>
    <row r="1769" spans="13:13" x14ac:dyDescent="0.2">
      <c r="M1769" s="118"/>
    </row>
    <row r="1770" spans="13:13" x14ac:dyDescent="0.2">
      <c r="M1770" s="118"/>
    </row>
    <row r="1771" spans="13:13" x14ac:dyDescent="0.2">
      <c r="M1771" s="118"/>
    </row>
    <row r="1772" spans="13:13" x14ac:dyDescent="0.2">
      <c r="M1772" s="118"/>
    </row>
    <row r="1773" spans="13:13" x14ac:dyDescent="0.2">
      <c r="M1773" s="118"/>
    </row>
    <row r="1774" spans="13:13" x14ac:dyDescent="0.2">
      <c r="M1774" s="118"/>
    </row>
    <row r="1775" spans="13:13" x14ac:dyDescent="0.2">
      <c r="M1775" s="118"/>
    </row>
    <row r="1776" spans="13:13" x14ac:dyDescent="0.2">
      <c r="M1776" s="118"/>
    </row>
    <row r="1777" spans="13:13" x14ac:dyDescent="0.2">
      <c r="M1777" s="118"/>
    </row>
    <row r="1778" spans="13:13" x14ac:dyDescent="0.2">
      <c r="M1778" s="118"/>
    </row>
    <row r="1779" spans="13:13" x14ac:dyDescent="0.2">
      <c r="M1779" s="118"/>
    </row>
    <row r="1780" spans="13:13" x14ac:dyDescent="0.2">
      <c r="M1780" s="118"/>
    </row>
    <row r="1781" spans="13:13" x14ac:dyDescent="0.2">
      <c r="M1781" s="118"/>
    </row>
    <row r="1782" spans="13:13" x14ac:dyDescent="0.2">
      <c r="M1782" s="118"/>
    </row>
    <row r="1783" spans="13:13" x14ac:dyDescent="0.2">
      <c r="M1783" s="118"/>
    </row>
    <row r="1784" spans="13:13" x14ac:dyDescent="0.2">
      <c r="M1784" s="118"/>
    </row>
    <row r="1785" spans="13:13" x14ac:dyDescent="0.2">
      <c r="M1785" s="118"/>
    </row>
    <row r="1786" spans="13:13" x14ac:dyDescent="0.2">
      <c r="M1786" s="118"/>
    </row>
    <row r="1787" spans="13:13" x14ac:dyDescent="0.2">
      <c r="M1787" s="118"/>
    </row>
    <row r="1788" spans="13:13" x14ac:dyDescent="0.2">
      <c r="M1788" s="118"/>
    </row>
    <row r="1789" spans="13:13" x14ac:dyDescent="0.2">
      <c r="M1789" s="118"/>
    </row>
    <row r="1790" spans="13:13" x14ac:dyDescent="0.2">
      <c r="M1790" s="118"/>
    </row>
    <row r="1791" spans="13:13" x14ac:dyDescent="0.2">
      <c r="M1791" s="118"/>
    </row>
    <row r="1792" spans="13:13" x14ac:dyDescent="0.2">
      <c r="M1792" s="118"/>
    </row>
    <row r="1793" spans="13:13" x14ac:dyDescent="0.2">
      <c r="M1793" s="118"/>
    </row>
    <row r="1794" spans="13:13" x14ac:dyDescent="0.2">
      <c r="M1794" s="118"/>
    </row>
    <row r="1795" spans="13:13" x14ac:dyDescent="0.2">
      <c r="M1795" s="118"/>
    </row>
    <row r="1796" spans="13:13" x14ac:dyDescent="0.2">
      <c r="M1796" s="118"/>
    </row>
    <row r="1797" spans="13:13" x14ac:dyDescent="0.2">
      <c r="M1797" s="118"/>
    </row>
    <row r="1798" spans="13:13" x14ac:dyDescent="0.2">
      <c r="M1798" s="118"/>
    </row>
    <row r="1799" spans="13:13" x14ac:dyDescent="0.2">
      <c r="M1799" s="118"/>
    </row>
    <row r="1800" spans="13:13" x14ac:dyDescent="0.2">
      <c r="M1800" s="118"/>
    </row>
    <row r="1801" spans="13:13" x14ac:dyDescent="0.2">
      <c r="M1801" s="118"/>
    </row>
    <row r="1802" spans="13:13" x14ac:dyDescent="0.2">
      <c r="M1802" s="118"/>
    </row>
    <row r="1803" spans="13:13" x14ac:dyDescent="0.2">
      <c r="M1803" s="118"/>
    </row>
    <row r="1804" spans="13:13" x14ac:dyDescent="0.2">
      <c r="M1804" s="118"/>
    </row>
    <row r="1805" spans="13:13" x14ac:dyDescent="0.2">
      <c r="M1805" s="118"/>
    </row>
    <row r="1806" spans="13:13" x14ac:dyDescent="0.2">
      <c r="M1806" s="118"/>
    </row>
    <row r="1807" spans="13:13" x14ac:dyDescent="0.2">
      <c r="M1807" s="118"/>
    </row>
    <row r="1808" spans="13:13" x14ac:dyDescent="0.2">
      <c r="M1808" s="118"/>
    </row>
    <row r="1809" spans="13:13" x14ac:dyDescent="0.2">
      <c r="M1809" s="118"/>
    </row>
    <row r="1810" spans="13:13" x14ac:dyDescent="0.2">
      <c r="M1810" s="118"/>
    </row>
    <row r="1811" spans="13:13" x14ac:dyDescent="0.2">
      <c r="M1811" s="118"/>
    </row>
    <row r="1812" spans="13:13" x14ac:dyDescent="0.2">
      <c r="M1812" s="118"/>
    </row>
    <row r="1813" spans="13:13" x14ac:dyDescent="0.2">
      <c r="M1813" s="118"/>
    </row>
    <row r="1814" spans="13:13" x14ac:dyDescent="0.2">
      <c r="M1814" s="118"/>
    </row>
    <row r="1815" spans="13:13" x14ac:dyDescent="0.2">
      <c r="M1815" s="118"/>
    </row>
    <row r="1816" spans="13:13" x14ac:dyDescent="0.2">
      <c r="M1816" s="118"/>
    </row>
    <row r="1817" spans="13:13" x14ac:dyDescent="0.2">
      <c r="M1817" s="118"/>
    </row>
    <row r="1818" spans="13:13" x14ac:dyDescent="0.2">
      <c r="M1818" s="118"/>
    </row>
    <row r="1819" spans="13:13" x14ac:dyDescent="0.2">
      <c r="M1819" s="118"/>
    </row>
    <row r="1820" spans="13:13" x14ac:dyDescent="0.2">
      <c r="M1820" s="118"/>
    </row>
    <row r="1821" spans="13:13" x14ac:dyDescent="0.2">
      <c r="M1821" s="118"/>
    </row>
    <row r="1822" spans="13:13" x14ac:dyDescent="0.2">
      <c r="M1822" s="118"/>
    </row>
    <row r="1823" spans="13:13" x14ac:dyDescent="0.2">
      <c r="M1823" s="118"/>
    </row>
    <row r="1824" spans="13:13" x14ac:dyDescent="0.2">
      <c r="M1824" s="118"/>
    </row>
    <row r="1825" spans="13:13" x14ac:dyDescent="0.2">
      <c r="M1825" s="118"/>
    </row>
    <row r="1826" spans="13:13" x14ac:dyDescent="0.2">
      <c r="M1826" s="118"/>
    </row>
    <row r="1827" spans="13:13" x14ac:dyDescent="0.2">
      <c r="M1827" s="118"/>
    </row>
    <row r="1828" spans="13:13" x14ac:dyDescent="0.2">
      <c r="M1828" s="118"/>
    </row>
    <row r="1829" spans="13:13" x14ac:dyDescent="0.2">
      <c r="M1829" s="118"/>
    </row>
    <row r="1830" spans="13:13" x14ac:dyDescent="0.2">
      <c r="M1830" s="118"/>
    </row>
    <row r="1831" spans="13:13" x14ac:dyDescent="0.2">
      <c r="M1831" s="118"/>
    </row>
    <row r="1832" spans="13:13" x14ac:dyDescent="0.2">
      <c r="M1832" s="118"/>
    </row>
    <row r="1833" spans="13:13" x14ac:dyDescent="0.2">
      <c r="M1833" s="118"/>
    </row>
    <row r="1834" spans="13:13" x14ac:dyDescent="0.2">
      <c r="M1834" s="118"/>
    </row>
    <row r="1835" spans="13:13" x14ac:dyDescent="0.2">
      <c r="M1835" s="118"/>
    </row>
    <row r="1836" spans="13:13" x14ac:dyDescent="0.2">
      <c r="M1836" s="118"/>
    </row>
    <row r="1837" spans="13:13" x14ac:dyDescent="0.2">
      <c r="M1837" s="118"/>
    </row>
    <row r="1838" spans="13:13" x14ac:dyDescent="0.2">
      <c r="M1838" s="118"/>
    </row>
    <row r="1839" spans="13:13" x14ac:dyDescent="0.2">
      <c r="M1839" s="118"/>
    </row>
    <row r="1840" spans="13:13" x14ac:dyDescent="0.2">
      <c r="M1840" s="118"/>
    </row>
    <row r="1841" spans="13:13" x14ac:dyDescent="0.2">
      <c r="M1841" s="118"/>
    </row>
    <row r="1842" spans="13:13" x14ac:dyDescent="0.2">
      <c r="M1842" s="118"/>
    </row>
    <row r="1843" spans="13:13" x14ac:dyDescent="0.2">
      <c r="M1843" s="118"/>
    </row>
    <row r="1844" spans="13:13" x14ac:dyDescent="0.2">
      <c r="M1844" s="118"/>
    </row>
    <row r="1845" spans="13:13" x14ac:dyDescent="0.2">
      <c r="M1845" s="118"/>
    </row>
    <row r="1846" spans="13:13" x14ac:dyDescent="0.2">
      <c r="M1846" s="118"/>
    </row>
    <row r="1847" spans="13:13" x14ac:dyDescent="0.2">
      <c r="M1847" s="118"/>
    </row>
    <row r="1848" spans="13:13" x14ac:dyDescent="0.2">
      <c r="M1848" s="118"/>
    </row>
    <row r="1849" spans="13:13" x14ac:dyDescent="0.2">
      <c r="M1849" s="118"/>
    </row>
    <row r="1850" spans="13:13" x14ac:dyDescent="0.2">
      <c r="M1850" s="118"/>
    </row>
    <row r="1851" spans="13:13" x14ac:dyDescent="0.2">
      <c r="M1851" s="118"/>
    </row>
    <row r="1852" spans="13:13" x14ac:dyDescent="0.2">
      <c r="M1852" s="118"/>
    </row>
    <row r="1853" spans="13:13" x14ac:dyDescent="0.2">
      <c r="M1853" s="118"/>
    </row>
    <row r="1854" spans="13:13" x14ac:dyDescent="0.2">
      <c r="M1854" s="118"/>
    </row>
    <row r="1855" spans="13:13" x14ac:dyDescent="0.2">
      <c r="M1855" s="118"/>
    </row>
    <row r="1856" spans="13:13" x14ac:dyDescent="0.2">
      <c r="M1856" s="118"/>
    </row>
    <row r="1857" spans="13:13" x14ac:dyDescent="0.2">
      <c r="M1857" s="118"/>
    </row>
    <row r="1858" spans="13:13" x14ac:dyDescent="0.2">
      <c r="M1858" s="118"/>
    </row>
    <row r="1859" spans="13:13" x14ac:dyDescent="0.2">
      <c r="M1859" s="118"/>
    </row>
    <row r="1860" spans="13:13" x14ac:dyDescent="0.2">
      <c r="M1860" s="118"/>
    </row>
    <row r="1861" spans="13:13" x14ac:dyDescent="0.2">
      <c r="M1861" s="118"/>
    </row>
    <row r="1862" spans="13:13" x14ac:dyDescent="0.2">
      <c r="M1862" s="118"/>
    </row>
    <row r="1863" spans="13:13" x14ac:dyDescent="0.2">
      <c r="M1863" s="118"/>
    </row>
    <row r="1864" spans="13:13" x14ac:dyDescent="0.2">
      <c r="M1864" s="118"/>
    </row>
    <row r="1865" spans="13:13" x14ac:dyDescent="0.2">
      <c r="M1865" s="118"/>
    </row>
    <row r="1866" spans="13:13" x14ac:dyDescent="0.2">
      <c r="M1866" s="118"/>
    </row>
    <row r="1867" spans="13:13" x14ac:dyDescent="0.2">
      <c r="M1867" s="118"/>
    </row>
    <row r="1868" spans="13:13" x14ac:dyDescent="0.2">
      <c r="M1868" s="118"/>
    </row>
    <row r="1869" spans="13:13" x14ac:dyDescent="0.2">
      <c r="M1869" s="118"/>
    </row>
    <row r="1870" spans="13:13" x14ac:dyDescent="0.2">
      <c r="M1870" s="118"/>
    </row>
    <row r="1871" spans="13:13" x14ac:dyDescent="0.2">
      <c r="M1871" s="118"/>
    </row>
    <row r="1872" spans="13:13" x14ac:dyDescent="0.2">
      <c r="M1872" s="118"/>
    </row>
    <row r="1873" spans="13:13" x14ac:dyDescent="0.2">
      <c r="M1873" s="118"/>
    </row>
    <row r="1874" spans="13:13" x14ac:dyDescent="0.2">
      <c r="M1874" s="118"/>
    </row>
    <row r="1875" spans="13:13" x14ac:dyDescent="0.2">
      <c r="M1875" s="118"/>
    </row>
    <row r="1876" spans="13:13" x14ac:dyDescent="0.2">
      <c r="M1876" s="118"/>
    </row>
    <row r="1877" spans="13:13" x14ac:dyDescent="0.2">
      <c r="M1877" s="118"/>
    </row>
    <row r="1878" spans="13:13" x14ac:dyDescent="0.2">
      <c r="M1878" s="118"/>
    </row>
    <row r="1879" spans="13:13" x14ac:dyDescent="0.2">
      <c r="M1879" s="118"/>
    </row>
    <row r="1880" spans="13:13" x14ac:dyDescent="0.2">
      <c r="M1880" s="118"/>
    </row>
    <row r="1881" spans="13:13" x14ac:dyDescent="0.2">
      <c r="M1881" s="118"/>
    </row>
    <row r="1882" spans="13:13" x14ac:dyDescent="0.2">
      <c r="M1882" s="118"/>
    </row>
    <row r="1883" spans="13:13" x14ac:dyDescent="0.2">
      <c r="M1883" s="118"/>
    </row>
    <row r="1884" spans="13:13" x14ac:dyDescent="0.2">
      <c r="M1884" s="118"/>
    </row>
    <row r="1885" spans="13:13" x14ac:dyDescent="0.2">
      <c r="M1885" s="118"/>
    </row>
    <row r="1886" spans="13:13" x14ac:dyDescent="0.2">
      <c r="M1886" s="118"/>
    </row>
    <row r="1887" spans="13:13" x14ac:dyDescent="0.2">
      <c r="M1887" s="118"/>
    </row>
    <row r="1888" spans="13:13" x14ac:dyDescent="0.2">
      <c r="M1888" s="118"/>
    </row>
    <row r="1889" spans="13:13" x14ac:dyDescent="0.2">
      <c r="M1889" s="118"/>
    </row>
    <row r="1890" spans="13:13" x14ac:dyDescent="0.2">
      <c r="M1890" s="118"/>
    </row>
    <row r="1891" spans="13:13" x14ac:dyDescent="0.2">
      <c r="M1891" s="118"/>
    </row>
    <row r="1892" spans="13:13" x14ac:dyDescent="0.2">
      <c r="M1892" s="118"/>
    </row>
    <row r="1893" spans="13:13" x14ac:dyDescent="0.2">
      <c r="M1893" s="118"/>
    </row>
    <row r="1894" spans="13:13" x14ac:dyDescent="0.2">
      <c r="M1894" s="118"/>
    </row>
    <row r="1895" spans="13:13" x14ac:dyDescent="0.2">
      <c r="M1895" s="118"/>
    </row>
    <row r="1896" spans="13:13" x14ac:dyDescent="0.2">
      <c r="M1896" s="118"/>
    </row>
    <row r="1897" spans="13:13" x14ac:dyDescent="0.2">
      <c r="M1897" s="118"/>
    </row>
    <row r="1898" spans="13:13" x14ac:dyDescent="0.2">
      <c r="M1898" s="118"/>
    </row>
    <row r="1899" spans="13:13" x14ac:dyDescent="0.2">
      <c r="M1899" s="118"/>
    </row>
    <row r="1900" spans="13:13" x14ac:dyDescent="0.2">
      <c r="M1900" s="118"/>
    </row>
    <row r="1901" spans="13:13" x14ac:dyDescent="0.2">
      <c r="M1901" s="118"/>
    </row>
    <row r="1902" spans="13:13" x14ac:dyDescent="0.2">
      <c r="M1902" s="118"/>
    </row>
    <row r="1903" spans="13:13" x14ac:dyDescent="0.2">
      <c r="M1903" s="118"/>
    </row>
    <row r="1904" spans="13:13" x14ac:dyDescent="0.2">
      <c r="M1904" s="118"/>
    </row>
    <row r="1905" spans="13:13" x14ac:dyDescent="0.2">
      <c r="M1905" s="118"/>
    </row>
    <row r="1906" spans="13:13" x14ac:dyDescent="0.2">
      <c r="M1906" s="118"/>
    </row>
    <row r="1907" spans="13:13" x14ac:dyDescent="0.2">
      <c r="M1907" s="118"/>
    </row>
    <row r="1908" spans="13:13" x14ac:dyDescent="0.2">
      <c r="M1908" s="118"/>
    </row>
    <row r="1909" spans="13:13" x14ac:dyDescent="0.2">
      <c r="M1909" s="118"/>
    </row>
    <row r="1910" spans="13:13" x14ac:dyDescent="0.2">
      <c r="M1910" s="118"/>
    </row>
    <row r="1911" spans="13:13" x14ac:dyDescent="0.2">
      <c r="M1911" s="118"/>
    </row>
    <row r="1912" spans="13:13" x14ac:dyDescent="0.2">
      <c r="M1912" s="118"/>
    </row>
    <row r="1913" spans="13:13" x14ac:dyDescent="0.2">
      <c r="M1913" s="118"/>
    </row>
    <row r="1914" spans="13:13" x14ac:dyDescent="0.2">
      <c r="M1914" s="118"/>
    </row>
    <row r="1915" spans="13:13" x14ac:dyDescent="0.2">
      <c r="M1915" s="118"/>
    </row>
    <row r="1916" spans="13:13" x14ac:dyDescent="0.2">
      <c r="M1916" s="118"/>
    </row>
    <row r="1917" spans="13:13" x14ac:dyDescent="0.2">
      <c r="M1917" s="118"/>
    </row>
    <row r="1918" spans="13:13" x14ac:dyDescent="0.2">
      <c r="M1918" s="118"/>
    </row>
    <row r="1919" spans="13:13" x14ac:dyDescent="0.2">
      <c r="M1919" s="118"/>
    </row>
    <row r="1920" spans="13:13" x14ac:dyDescent="0.2">
      <c r="M1920" s="118"/>
    </row>
    <row r="1921" spans="13:13" x14ac:dyDescent="0.2">
      <c r="M1921" s="118"/>
    </row>
    <row r="1922" spans="13:13" x14ac:dyDescent="0.2">
      <c r="M1922" s="118"/>
    </row>
    <row r="1923" spans="13:13" x14ac:dyDescent="0.2">
      <c r="M1923" s="118"/>
    </row>
    <row r="1924" spans="13:13" x14ac:dyDescent="0.2">
      <c r="M1924" s="118"/>
    </row>
    <row r="1925" spans="13:13" x14ac:dyDescent="0.2">
      <c r="M1925" s="118"/>
    </row>
    <row r="1926" spans="13:13" x14ac:dyDescent="0.2">
      <c r="M1926" s="118"/>
    </row>
    <row r="1927" spans="13:13" x14ac:dyDescent="0.2">
      <c r="M1927" s="118"/>
    </row>
    <row r="1928" spans="13:13" x14ac:dyDescent="0.2">
      <c r="M1928" s="118"/>
    </row>
    <row r="1929" spans="13:13" x14ac:dyDescent="0.2">
      <c r="M1929" s="118"/>
    </row>
    <row r="1930" spans="13:13" x14ac:dyDescent="0.2">
      <c r="M1930" s="118"/>
    </row>
    <row r="1931" spans="13:13" x14ac:dyDescent="0.2">
      <c r="M1931" s="118"/>
    </row>
    <row r="1932" spans="13:13" x14ac:dyDescent="0.2">
      <c r="M1932" s="118"/>
    </row>
    <row r="1933" spans="13:13" x14ac:dyDescent="0.2">
      <c r="M1933" s="118"/>
    </row>
    <row r="1934" spans="13:13" x14ac:dyDescent="0.2">
      <c r="M1934" s="118"/>
    </row>
    <row r="1935" spans="13:13" x14ac:dyDescent="0.2">
      <c r="M1935" s="118"/>
    </row>
    <row r="1936" spans="13:13" x14ac:dyDescent="0.2">
      <c r="M1936" s="118"/>
    </row>
    <row r="1937" spans="13:13" x14ac:dyDescent="0.2">
      <c r="M1937" s="118"/>
    </row>
    <row r="1938" spans="13:13" x14ac:dyDescent="0.2">
      <c r="M1938" s="118"/>
    </row>
    <row r="1939" spans="13:13" x14ac:dyDescent="0.2">
      <c r="M1939" s="118"/>
    </row>
    <row r="1940" spans="13:13" x14ac:dyDescent="0.2">
      <c r="M1940" s="118"/>
    </row>
    <row r="1941" spans="13:13" x14ac:dyDescent="0.2">
      <c r="M1941" s="118"/>
    </row>
    <row r="1942" spans="13:13" x14ac:dyDescent="0.2">
      <c r="M1942" s="118"/>
    </row>
    <row r="1943" spans="13:13" x14ac:dyDescent="0.2">
      <c r="M1943" s="118"/>
    </row>
    <row r="1944" spans="13:13" x14ac:dyDescent="0.2">
      <c r="M1944" s="118"/>
    </row>
    <row r="1945" spans="13:13" x14ac:dyDescent="0.2">
      <c r="M1945" s="118"/>
    </row>
    <row r="1946" spans="13:13" x14ac:dyDescent="0.2">
      <c r="M1946" s="118"/>
    </row>
    <row r="1947" spans="13:13" x14ac:dyDescent="0.2">
      <c r="M1947" s="118"/>
    </row>
    <row r="1948" spans="13:13" x14ac:dyDescent="0.2">
      <c r="M1948" s="118"/>
    </row>
    <row r="1949" spans="13:13" x14ac:dyDescent="0.2">
      <c r="M1949" s="118"/>
    </row>
    <row r="1950" spans="13:13" x14ac:dyDescent="0.2">
      <c r="M1950" s="118"/>
    </row>
    <row r="1951" spans="13:13" x14ac:dyDescent="0.2">
      <c r="M1951" s="118"/>
    </row>
    <row r="1952" spans="13:13" x14ac:dyDescent="0.2">
      <c r="M1952" s="118"/>
    </row>
    <row r="1953" spans="13:13" x14ac:dyDescent="0.2">
      <c r="M1953" s="118"/>
    </row>
    <row r="1954" spans="13:13" x14ac:dyDescent="0.2">
      <c r="M1954" s="118"/>
    </row>
    <row r="1955" spans="13:13" x14ac:dyDescent="0.2">
      <c r="M1955" s="118"/>
    </row>
    <row r="1956" spans="13:13" x14ac:dyDescent="0.2">
      <c r="M1956" s="118"/>
    </row>
    <row r="1957" spans="13:13" x14ac:dyDescent="0.2">
      <c r="M1957" s="118"/>
    </row>
    <row r="1958" spans="13:13" x14ac:dyDescent="0.2">
      <c r="M1958" s="118"/>
    </row>
    <row r="1959" spans="13:13" x14ac:dyDescent="0.2">
      <c r="M1959" s="118"/>
    </row>
    <row r="1960" spans="13:13" x14ac:dyDescent="0.2">
      <c r="M1960" s="118"/>
    </row>
    <row r="1961" spans="13:13" x14ac:dyDescent="0.2">
      <c r="M1961" s="118"/>
    </row>
    <row r="1962" spans="13:13" x14ac:dyDescent="0.2">
      <c r="M1962" s="118"/>
    </row>
    <row r="1963" spans="13:13" x14ac:dyDescent="0.2">
      <c r="M1963" s="118"/>
    </row>
    <row r="1964" spans="13:13" x14ac:dyDescent="0.2">
      <c r="M1964" s="118"/>
    </row>
    <row r="1965" spans="13:13" x14ac:dyDescent="0.2">
      <c r="M1965" s="118"/>
    </row>
    <row r="1966" spans="13:13" x14ac:dyDescent="0.2">
      <c r="M1966" s="118"/>
    </row>
    <row r="1967" spans="13:13" x14ac:dyDescent="0.2">
      <c r="M1967" s="118"/>
    </row>
    <row r="1968" spans="13:13" x14ac:dyDescent="0.2">
      <c r="M1968" s="118"/>
    </row>
    <row r="1969" spans="13:13" x14ac:dyDescent="0.2">
      <c r="M1969" s="118"/>
    </row>
    <row r="1970" spans="13:13" x14ac:dyDescent="0.2">
      <c r="M1970" s="118"/>
    </row>
    <row r="1971" spans="13:13" x14ac:dyDescent="0.2">
      <c r="M1971" s="118"/>
    </row>
    <row r="1972" spans="13:13" x14ac:dyDescent="0.2">
      <c r="M1972" s="118"/>
    </row>
    <row r="1973" spans="13:13" x14ac:dyDescent="0.2">
      <c r="M1973" s="118"/>
    </row>
    <row r="1974" spans="13:13" x14ac:dyDescent="0.2">
      <c r="M1974" s="118"/>
    </row>
    <row r="1975" spans="13:13" x14ac:dyDescent="0.2">
      <c r="M1975" s="118"/>
    </row>
    <row r="1976" spans="13:13" x14ac:dyDescent="0.2">
      <c r="M1976" s="118"/>
    </row>
    <row r="1977" spans="13:13" x14ac:dyDescent="0.2">
      <c r="M1977" s="118"/>
    </row>
    <row r="1978" spans="13:13" x14ac:dyDescent="0.2">
      <c r="M1978" s="118"/>
    </row>
    <row r="1979" spans="13:13" x14ac:dyDescent="0.2">
      <c r="M1979" s="118"/>
    </row>
    <row r="1980" spans="13:13" x14ac:dyDescent="0.2">
      <c r="M1980" s="118"/>
    </row>
    <row r="1981" spans="13:13" x14ac:dyDescent="0.2">
      <c r="M1981" s="118"/>
    </row>
    <row r="1982" spans="13:13" x14ac:dyDescent="0.2">
      <c r="M1982" s="118"/>
    </row>
    <row r="1983" spans="13:13" x14ac:dyDescent="0.2">
      <c r="M1983" s="118"/>
    </row>
    <row r="1984" spans="13:13" x14ac:dyDescent="0.2">
      <c r="M1984" s="118"/>
    </row>
    <row r="1985" spans="13:13" x14ac:dyDescent="0.2">
      <c r="M1985" s="118"/>
    </row>
    <row r="1986" spans="13:13" x14ac:dyDescent="0.2">
      <c r="M1986" s="118"/>
    </row>
    <row r="1987" spans="13:13" x14ac:dyDescent="0.2">
      <c r="M1987" s="118"/>
    </row>
    <row r="1988" spans="13:13" x14ac:dyDescent="0.2">
      <c r="M1988" s="118"/>
    </row>
    <row r="1989" spans="13:13" x14ac:dyDescent="0.2">
      <c r="M1989" s="118"/>
    </row>
    <row r="1990" spans="13:13" x14ac:dyDescent="0.2">
      <c r="M1990" s="118"/>
    </row>
    <row r="1991" spans="13:13" x14ac:dyDescent="0.2">
      <c r="M1991" s="118"/>
    </row>
    <row r="1992" spans="13:13" x14ac:dyDescent="0.2">
      <c r="M1992" s="118"/>
    </row>
    <row r="1993" spans="13:13" x14ac:dyDescent="0.2">
      <c r="M1993" s="118"/>
    </row>
    <row r="1994" spans="13:13" x14ac:dyDescent="0.2">
      <c r="M1994" s="118"/>
    </row>
    <row r="1995" spans="13:13" x14ac:dyDescent="0.2">
      <c r="M1995" s="118"/>
    </row>
    <row r="1996" spans="13:13" x14ac:dyDescent="0.2">
      <c r="M1996" s="118"/>
    </row>
    <row r="1997" spans="13:13" x14ac:dyDescent="0.2">
      <c r="M1997" s="118"/>
    </row>
    <row r="1998" spans="13:13" x14ac:dyDescent="0.2">
      <c r="M1998" s="118"/>
    </row>
    <row r="1999" spans="13:13" x14ac:dyDescent="0.2">
      <c r="M1999" s="118"/>
    </row>
    <row r="2000" spans="13:13" x14ac:dyDescent="0.2">
      <c r="M2000" s="118"/>
    </row>
    <row r="2001" spans="13:13" x14ac:dyDescent="0.2">
      <c r="M2001" s="118"/>
    </row>
    <row r="2002" spans="13:13" x14ac:dyDescent="0.2">
      <c r="M2002" s="118"/>
    </row>
    <row r="2003" spans="13:13" x14ac:dyDescent="0.2">
      <c r="M2003" s="118"/>
    </row>
    <row r="2004" spans="13:13" x14ac:dyDescent="0.2">
      <c r="M2004" s="118"/>
    </row>
    <row r="2005" spans="13:13" x14ac:dyDescent="0.2">
      <c r="M2005" s="118"/>
    </row>
    <row r="2006" spans="13:13" x14ac:dyDescent="0.2">
      <c r="M2006" s="118"/>
    </row>
    <row r="2007" spans="13:13" x14ac:dyDescent="0.2">
      <c r="M2007" s="118"/>
    </row>
    <row r="2008" spans="13:13" x14ac:dyDescent="0.2">
      <c r="M2008" s="118"/>
    </row>
    <row r="2009" spans="13:13" x14ac:dyDescent="0.2">
      <c r="M2009" s="118"/>
    </row>
    <row r="2010" spans="13:13" x14ac:dyDescent="0.2">
      <c r="M2010" s="118"/>
    </row>
    <row r="2011" spans="13:13" x14ac:dyDescent="0.2">
      <c r="M2011" s="118"/>
    </row>
    <row r="2012" spans="13:13" x14ac:dyDescent="0.2">
      <c r="M2012" s="118"/>
    </row>
    <row r="2013" spans="13:13" x14ac:dyDescent="0.2">
      <c r="M2013" s="118"/>
    </row>
    <row r="2014" spans="13:13" x14ac:dyDescent="0.2">
      <c r="M2014" s="118"/>
    </row>
    <row r="2015" spans="13:13" x14ac:dyDescent="0.2">
      <c r="M2015" s="118"/>
    </row>
    <row r="2016" spans="13:13" x14ac:dyDescent="0.2">
      <c r="M2016" s="118"/>
    </row>
    <row r="2017" spans="13:13" x14ac:dyDescent="0.2">
      <c r="M2017" s="118"/>
    </row>
    <row r="2018" spans="13:13" x14ac:dyDescent="0.2">
      <c r="M2018" s="118"/>
    </row>
    <row r="2019" spans="13:13" x14ac:dyDescent="0.2">
      <c r="M2019" s="118"/>
    </row>
    <row r="2020" spans="13:13" x14ac:dyDescent="0.2">
      <c r="M2020" s="118"/>
    </row>
    <row r="2021" spans="13:13" x14ac:dyDescent="0.2">
      <c r="M2021" s="118"/>
    </row>
    <row r="2022" spans="13:13" x14ac:dyDescent="0.2">
      <c r="M2022" s="118"/>
    </row>
    <row r="2023" spans="13:13" x14ac:dyDescent="0.2">
      <c r="M2023" s="118"/>
    </row>
    <row r="2024" spans="13:13" x14ac:dyDescent="0.2">
      <c r="M2024" s="118"/>
    </row>
    <row r="2025" spans="13:13" x14ac:dyDescent="0.2">
      <c r="M2025" s="118"/>
    </row>
    <row r="2026" spans="13:13" x14ac:dyDescent="0.2">
      <c r="M2026" s="118"/>
    </row>
    <row r="2027" spans="13:13" x14ac:dyDescent="0.2">
      <c r="M2027" s="118"/>
    </row>
    <row r="2028" spans="13:13" x14ac:dyDescent="0.2">
      <c r="M2028" s="118"/>
    </row>
    <row r="2029" spans="13:13" x14ac:dyDescent="0.2">
      <c r="M2029" s="118"/>
    </row>
    <row r="2030" spans="13:13" x14ac:dyDescent="0.2">
      <c r="M2030" s="118"/>
    </row>
    <row r="2031" spans="13:13" x14ac:dyDescent="0.2">
      <c r="M2031" s="118"/>
    </row>
    <row r="2032" spans="13:13" x14ac:dyDescent="0.2">
      <c r="M2032" s="118"/>
    </row>
    <row r="2033" spans="13:13" x14ac:dyDescent="0.2">
      <c r="M2033" s="118"/>
    </row>
    <row r="2034" spans="13:13" x14ac:dyDescent="0.2">
      <c r="M2034" s="118"/>
    </row>
    <row r="2035" spans="13:13" x14ac:dyDescent="0.2">
      <c r="M2035" s="118"/>
    </row>
    <row r="2036" spans="13:13" x14ac:dyDescent="0.2">
      <c r="M2036" s="118"/>
    </row>
    <row r="2037" spans="13:13" x14ac:dyDescent="0.2">
      <c r="M2037" s="118"/>
    </row>
    <row r="2038" spans="13:13" x14ac:dyDescent="0.2">
      <c r="M2038" s="118"/>
    </row>
    <row r="2039" spans="13:13" x14ac:dyDescent="0.2">
      <c r="M2039" s="118"/>
    </row>
    <row r="2040" spans="13:13" x14ac:dyDescent="0.2">
      <c r="M2040" s="118"/>
    </row>
    <row r="2041" spans="13:13" x14ac:dyDescent="0.2">
      <c r="M2041" s="118"/>
    </row>
    <row r="2042" spans="13:13" x14ac:dyDescent="0.2">
      <c r="M2042" s="118"/>
    </row>
    <row r="2043" spans="13:13" x14ac:dyDescent="0.2">
      <c r="M2043" s="118"/>
    </row>
    <row r="2044" spans="13:13" x14ac:dyDescent="0.2">
      <c r="M2044" s="118"/>
    </row>
    <row r="2045" spans="13:13" x14ac:dyDescent="0.2">
      <c r="M2045" s="118"/>
    </row>
    <row r="2046" spans="13:13" x14ac:dyDescent="0.2">
      <c r="M2046" s="118"/>
    </row>
    <row r="2047" spans="13:13" x14ac:dyDescent="0.2">
      <c r="M2047" s="118"/>
    </row>
    <row r="2048" spans="13:13" x14ac:dyDescent="0.2">
      <c r="M2048" s="118"/>
    </row>
    <row r="2049" spans="13:13" x14ac:dyDescent="0.2">
      <c r="M2049" s="118"/>
    </row>
    <row r="2050" spans="13:13" x14ac:dyDescent="0.2">
      <c r="M2050" s="118"/>
    </row>
    <row r="2051" spans="13:13" x14ac:dyDescent="0.2">
      <c r="M2051" s="118"/>
    </row>
    <row r="2052" spans="13:13" x14ac:dyDescent="0.2">
      <c r="M2052" s="118"/>
    </row>
    <row r="2053" spans="13:13" x14ac:dyDescent="0.2">
      <c r="M2053" s="118"/>
    </row>
    <row r="2054" spans="13:13" x14ac:dyDescent="0.2">
      <c r="M2054" s="118"/>
    </row>
    <row r="2055" spans="13:13" x14ac:dyDescent="0.2">
      <c r="M2055" s="118"/>
    </row>
    <row r="2056" spans="13:13" x14ac:dyDescent="0.2">
      <c r="M2056" s="118"/>
    </row>
    <row r="2057" spans="13:13" x14ac:dyDescent="0.2">
      <c r="M2057" s="118"/>
    </row>
    <row r="2058" spans="13:13" x14ac:dyDescent="0.2">
      <c r="M2058" s="118"/>
    </row>
    <row r="2059" spans="13:13" x14ac:dyDescent="0.2">
      <c r="M2059" s="118"/>
    </row>
    <row r="2060" spans="13:13" x14ac:dyDescent="0.2">
      <c r="M2060" s="118"/>
    </row>
    <row r="2061" spans="13:13" x14ac:dyDescent="0.2">
      <c r="M2061" s="118"/>
    </row>
    <row r="2062" spans="13:13" x14ac:dyDescent="0.2">
      <c r="M2062" s="118"/>
    </row>
    <row r="2063" spans="13:13" x14ac:dyDescent="0.2">
      <c r="M2063" s="118"/>
    </row>
    <row r="2064" spans="13:13" x14ac:dyDescent="0.2">
      <c r="M2064" s="118"/>
    </row>
    <row r="2065" spans="13:13" x14ac:dyDescent="0.2">
      <c r="M2065" s="118"/>
    </row>
    <row r="2066" spans="13:13" x14ac:dyDescent="0.2">
      <c r="M2066" s="118"/>
    </row>
    <row r="2067" spans="13:13" x14ac:dyDescent="0.2">
      <c r="M2067" s="118"/>
    </row>
    <row r="2068" spans="13:13" x14ac:dyDescent="0.2">
      <c r="M2068" s="118"/>
    </row>
    <row r="2069" spans="13:13" x14ac:dyDescent="0.2">
      <c r="M2069" s="118"/>
    </row>
    <row r="2070" spans="13:13" x14ac:dyDescent="0.2">
      <c r="M2070" s="118"/>
    </row>
    <row r="2071" spans="13:13" x14ac:dyDescent="0.2">
      <c r="M2071" s="118"/>
    </row>
    <row r="2072" spans="13:13" x14ac:dyDescent="0.2">
      <c r="M2072" s="118"/>
    </row>
    <row r="2073" spans="13:13" x14ac:dyDescent="0.2">
      <c r="M2073" s="118"/>
    </row>
    <row r="2074" spans="13:13" x14ac:dyDescent="0.2">
      <c r="M2074" s="118"/>
    </row>
    <row r="2075" spans="13:13" x14ac:dyDescent="0.2">
      <c r="M2075" s="118"/>
    </row>
    <row r="2076" spans="13:13" x14ac:dyDescent="0.2">
      <c r="M2076" s="118"/>
    </row>
    <row r="2077" spans="13:13" x14ac:dyDescent="0.2">
      <c r="M2077" s="118"/>
    </row>
    <row r="2078" spans="13:13" x14ac:dyDescent="0.2">
      <c r="M2078" s="118"/>
    </row>
    <row r="2079" spans="13:13" x14ac:dyDescent="0.2">
      <c r="M2079" s="118"/>
    </row>
    <row r="2080" spans="13:13" x14ac:dyDescent="0.2">
      <c r="M2080" s="118"/>
    </row>
    <row r="2081" spans="13:13" x14ac:dyDescent="0.2">
      <c r="M2081" s="118"/>
    </row>
    <row r="2082" spans="13:13" x14ac:dyDescent="0.2">
      <c r="M2082" s="118"/>
    </row>
    <row r="2083" spans="13:13" x14ac:dyDescent="0.2">
      <c r="M2083" s="118"/>
    </row>
    <row r="2084" spans="13:13" x14ac:dyDescent="0.2">
      <c r="M2084" s="118"/>
    </row>
    <row r="2085" spans="13:13" x14ac:dyDescent="0.2">
      <c r="M2085" s="118"/>
    </row>
    <row r="2086" spans="13:13" x14ac:dyDescent="0.2">
      <c r="M2086" s="118"/>
    </row>
    <row r="2087" spans="13:13" x14ac:dyDescent="0.2">
      <c r="M2087" s="118"/>
    </row>
    <row r="2088" spans="13:13" x14ac:dyDescent="0.2">
      <c r="M2088" s="118"/>
    </row>
    <row r="2089" spans="13:13" x14ac:dyDescent="0.2">
      <c r="M2089" s="118"/>
    </row>
    <row r="2090" spans="13:13" x14ac:dyDescent="0.2">
      <c r="M2090" s="118"/>
    </row>
    <row r="2091" spans="13:13" x14ac:dyDescent="0.2">
      <c r="M2091" s="118"/>
    </row>
    <row r="2092" spans="13:13" x14ac:dyDescent="0.2">
      <c r="M2092" s="118"/>
    </row>
    <row r="2093" spans="13:13" x14ac:dyDescent="0.2">
      <c r="M2093" s="118"/>
    </row>
    <row r="2094" spans="13:13" x14ac:dyDescent="0.2">
      <c r="M2094" s="118"/>
    </row>
    <row r="2095" spans="13:13" x14ac:dyDescent="0.2">
      <c r="M2095" s="118"/>
    </row>
    <row r="2096" spans="13:13" x14ac:dyDescent="0.2">
      <c r="M2096" s="118"/>
    </row>
    <row r="2097" spans="13:13" x14ac:dyDescent="0.2">
      <c r="M2097" s="118"/>
    </row>
    <row r="2098" spans="13:13" x14ac:dyDescent="0.2">
      <c r="M2098" s="118"/>
    </row>
    <row r="2099" spans="13:13" x14ac:dyDescent="0.2">
      <c r="M2099" s="118"/>
    </row>
    <row r="2100" spans="13:13" x14ac:dyDescent="0.2">
      <c r="M2100" s="118"/>
    </row>
    <row r="2101" spans="13:13" x14ac:dyDescent="0.2">
      <c r="M2101" s="118"/>
    </row>
    <row r="2102" spans="13:13" x14ac:dyDescent="0.2">
      <c r="M2102" s="118"/>
    </row>
    <row r="2103" spans="13:13" x14ac:dyDescent="0.2">
      <c r="M2103" s="118"/>
    </row>
    <row r="2104" spans="13:13" x14ac:dyDescent="0.2">
      <c r="M2104" s="118"/>
    </row>
    <row r="2105" spans="13:13" x14ac:dyDescent="0.2">
      <c r="M2105" s="118"/>
    </row>
    <row r="2106" spans="13:13" x14ac:dyDescent="0.2">
      <c r="M2106" s="118"/>
    </row>
    <row r="2107" spans="13:13" x14ac:dyDescent="0.2">
      <c r="M2107" s="118"/>
    </row>
    <row r="2108" spans="13:13" x14ac:dyDescent="0.2">
      <c r="M2108" s="118"/>
    </row>
    <row r="2109" spans="13:13" x14ac:dyDescent="0.2">
      <c r="M2109" s="118"/>
    </row>
    <row r="2110" spans="13:13" x14ac:dyDescent="0.2">
      <c r="M2110" s="118"/>
    </row>
    <row r="2111" spans="13:13" x14ac:dyDescent="0.2">
      <c r="M2111" s="118"/>
    </row>
    <row r="2112" spans="13:13" x14ac:dyDescent="0.2">
      <c r="M2112" s="118"/>
    </row>
    <row r="2113" spans="13:13" x14ac:dyDescent="0.2">
      <c r="M2113" s="118"/>
    </row>
    <row r="2114" spans="13:13" x14ac:dyDescent="0.2">
      <c r="M2114" s="118"/>
    </row>
    <row r="2115" spans="13:13" x14ac:dyDescent="0.2">
      <c r="M2115" s="118"/>
    </row>
    <row r="2116" spans="13:13" x14ac:dyDescent="0.2">
      <c r="M2116" s="118"/>
    </row>
    <row r="2117" spans="13:13" x14ac:dyDescent="0.2">
      <c r="M2117" s="118"/>
    </row>
    <row r="2118" spans="13:13" x14ac:dyDescent="0.2">
      <c r="M2118" s="118"/>
    </row>
    <row r="2119" spans="13:13" x14ac:dyDescent="0.2">
      <c r="M2119" s="118"/>
    </row>
    <row r="2120" spans="13:13" x14ac:dyDescent="0.2">
      <c r="M2120" s="118"/>
    </row>
    <row r="2121" spans="13:13" x14ac:dyDescent="0.2">
      <c r="M2121" s="118"/>
    </row>
    <row r="2122" spans="13:13" x14ac:dyDescent="0.2">
      <c r="M2122" s="118"/>
    </row>
    <row r="2123" spans="13:13" x14ac:dyDescent="0.2">
      <c r="M2123" s="118"/>
    </row>
    <row r="2124" spans="13:13" x14ac:dyDescent="0.2">
      <c r="M2124" s="118"/>
    </row>
    <row r="2125" spans="13:13" x14ac:dyDescent="0.2">
      <c r="M2125" s="118"/>
    </row>
    <row r="2126" spans="13:13" x14ac:dyDescent="0.2">
      <c r="M2126" s="118"/>
    </row>
    <row r="2127" spans="13:13" x14ac:dyDescent="0.2">
      <c r="M2127" s="118"/>
    </row>
    <row r="2128" spans="13:13" x14ac:dyDescent="0.2">
      <c r="M2128" s="118"/>
    </row>
    <row r="2129" spans="13:13" x14ac:dyDescent="0.2">
      <c r="M2129" s="118"/>
    </row>
    <row r="2130" spans="13:13" x14ac:dyDescent="0.2">
      <c r="M2130" s="118"/>
    </row>
    <row r="2131" spans="13:13" x14ac:dyDescent="0.2">
      <c r="M2131" s="118"/>
    </row>
    <row r="2132" spans="13:13" x14ac:dyDescent="0.2">
      <c r="M2132" s="118"/>
    </row>
    <row r="2133" spans="13:13" x14ac:dyDescent="0.2">
      <c r="M2133" s="118"/>
    </row>
    <row r="2134" spans="13:13" x14ac:dyDescent="0.2">
      <c r="M2134" s="118"/>
    </row>
    <row r="2135" spans="13:13" x14ac:dyDescent="0.2">
      <c r="M2135" s="118"/>
    </row>
    <row r="2136" spans="13:13" x14ac:dyDescent="0.2">
      <c r="M2136" s="118"/>
    </row>
    <row r="2137" spans="13:13" x14ac:dyDescent="0.2">
      <c r="M2137" s="118"/>
    </row>
    <row r="2138" spans="13:13" x14ac:dyDescent="0.2">
      <c r="M2138" s="118"/>
    </row>
    <row r="2139" spans="13:13" x14ac:dyDescent="0.2">
      <c r="M2139" s="118"/>
    </row>
    <row r="2140" spans="13:13" x14ac:dyDescent="0.2">
      <c r="M2140" s="118"/>
    </row>
    <row r="2141" spans="13:13" x14ac:dyDescent="0.2">
      <c r="M2141" s="118"/>
    </row>
    <row r="2142" spans="13:13" x14ac:dyDescent="0.2">
      <c r="M2142" s="118"/>
    </row>
    <row r="2143" spans="13:13" x14ac:dyDescent="0.2">
      <c r="M2143" s="118"/>
    </row>
    <row r="2144" spans="13:13" x14ac:dyDescent="0.2">
      <c r="M2144" s="118"/>
    </row>
    <row r="2145" spans="13:13" x14ac:dyDescent="0.2">
      <c r="M2145" s="118"/>
    </row>
    <row r="2146" spans="13:13" x14ac:dyDescent="0.2">
      <c r="M2146" s="118"/>
    </row>
    <row r="2147" spans="13:13" x14ac:dyDescent="0.2">
      <c r="M2147" s="118"/>
    </row>
    <row r="2148" spans="13:13" x14ac:dyDescent="0.2">
      <c r="M2148" s="118"/>
    </row>
    <row r="2149" spans="13:13" x14ac:dyDescent="0.2">
      <c r="M2149" s="118"/>
    </row>
    <row r="2150" spans="13:13" x14ac:dyDescent="0.2">
      <c r="M2150" s="118"/>
    </row>
    <row r="2151" spans="13:13" x14ac:dyDescent="0.2">
      <c r="M2151" s="118"/>
    </row>
    <row r="2152" spans="13:13" x14ac:dyDescent="0.2">
      <c r="M2152" s="118"/>
    </row>
    <row r="2153" spans="13:13" x14ac:dyDescent="0.2">
      <c r="M2153" s="118"/>
    </row>
    <row r="2154" spans="13:13" x14ac:dyDescent="0.2">
      <c r="M2154" s="118"/>
    </row>
    <row r="2155" spans="13:13" x14ac:dyDescent="0.2">
      <c r="M2155" s="118"/>
    </row>
    <row r="2156" spans="13:13" x14ac:dyDescent="0.2">
      <c r="M2156" s="118"/>
    </row>
    <row r="2157" spans="13:13" x14ac:dyDescent="0.2">
      <c r="M2157" s="118"/>
    </row>
    <row r="2158" spans="13:13" x14ac:dyDescent="0.2">
      <c r="M2158" s="118"/>
    </row>
    <row r="2159" spans="13:13" x14ac:dyDescent="0.2">
      <c r="M2159" s="118"/>
    </row>
    <row r="2160" spans="13:13" x14ac:dyDescent="0.2">
      <c r="M2160" s="118"/>
    </row>
    <row r="2161" spans="13:13" x14ac:dyDescent="0.2">
      <c r="M2161" s="118"/>
    </row>
    <row r="2162" spans="13:13" x14ac:dyDescent="0.2">
      <c r="M2162" s="118"/>
    </row>
    <row r="2163" spans="13:13" x14ac:dyDescent="0.2">
      <c r="M2163" s="118"/>
    </row>
    <row r="2164" spans="13:13" x14ac:dyDescent="0.2">
      <c r="M2164" s="118"/>
    </row>
    <row r="2165" spans="13:13" x14ac:dyDescent="0.2">
      <c r="M2165" s="118"/>
    </row>
    <row r="2166" spans="13:13" x14ac:dyDescent="0.2">
      <c r="M2166" s="118"/>
    </row>
    <row r="2167" spans="13:13" x14ac:dyDescent="0.2">
      <c r="M2167" s="118"/>
    </row>
    <row r="2168" spans="13:13" x14ac:dyDescent="0.2">
      <c r="M2168" s="118"/>
    </row>
    <row r="2169" spans="13:13" x14ac:dyDescent="0.2">
      <c r="M2169" s="118"/>
    </row>
    <row r="2170" spans="13:13" x14ac:dyDescent="0.2">
      <c r="M2170" s="118"/>
    </row>
    <row r="2171" spans="13:13" x14ac:dyDescent="0.2">
      <c r="M2171" s="118"/>
    </row>
    <row r="2172" spans="13:13" x14ac:dyDescent="0.2">
      <c r="M2172" s="118"/>
    </row>
    <row r="2173" spans="13:13" x14ac:dyDescent="0.2">
      <c r="M2173" s="118"/>
    </row>
    <row r="2174" spans="13:13" x14ac:dyDescent="0.2">
      <c r="M2174" s="118"/>
    </row>
    <row r="2175" spans="13:13" x14ac:dyDescent="0.2">
      <c r="M2175" s="118"/>
    </row>
    <row r="2176" spans="13:13" x14ac:dyDescent="0.2">
      <c r="M2176" s="118"/>
    </row>
    <row r="2177" spans="13:13" x14ac:dyDescent="0.2">
      <c r="M2177" s="118"/>
    </row>
    <row r="2178" spans="13:13" x14ac:dyDescent="0.2">
      <c r="M2178" s="118"/>
    </row>
    <row r="2179" spans="13:13" x14ac:dyDescent="0.2">
      <c r="M2179" s="118"/>
    </row>
    <row r="2180" spans="13:13" x14ac:dyDescent="0.2">
      <c r="M2180" s="118"/>
    </row>
    <row r="2181" spans="13:13" x14ac:dyDescent="0.2">
      <c r="M2181" s="118"/>
    </row>
    <row r="2182" spans="13:13" x14ac:dyDescent="0.2">
      <c r="M2182" s="118"/>
    </row>
    <row r="2183" spans="13:13" x14ac:dyDescent="0.2">
      <c r="M2183" s="118"/>
    </row>
    <row r="2184" spans="13:13" x14ac:dyDescent="0.2">
      <c r="M2184" s="118"/>
    </row>
    <row r="2185" spans="13:13" x14ac:dyDescent="0.2">
      <c r="M2185" s="118"/>
    </row>
    <row r="2186" spans="13:13" x14ac:dyDescent="0.2">
      <c r="M2186" s="118"/>
    </row>
    <row r="2187" spans="13:13" x14ac:dyDescent="0.2">
      <c r="M2187" s="118"/>
    </row>
    <row r="2188" spans="13:13" x14ac:dyDescent="0.2">
      <c r="M2188" s="118"/>
    </row>
    <row r="2189" spans="13:13" x14ac:dyDescent="0.2">
      <c r="M2189" s="118"/>
    </row>
    <row r="2190" spans="13:13" x14ac:dyDescent="0.2">
      <c r="M2190" s="118"/>
    </row>
    <row r="2191" spans="13:13" x14ac:dyDescent="0.2">
      <c r="M2191" s="118"/>
    </row>
    <row r="2192" spans="13:13" x14ac:dyDescent="0.2">
      <c r="M2192" s="118"/>
    </row>
    <row r="2193" spans="13:13" x14ac:dyDescent="0.2">
      <c r="M2193" s="118"/>
    </row>
    <row r="2194" spans="13:13" x14ac:dyDescent="0.2">
      <c r="M2194" s="118"/>
    </row>
    <row r="2195" spans="13:13" x14ac:dyDescent="0.2">
      <c r="M2195" s="118"/>
    </row>
    <row r="2196" spans="13:13" x14ac:dyDescent="0.2">
      <c r="M2196" s="118"/>
    </row>
    <row r="2197" spans="13:13" x14ac:dyDescent="0.2">
      <c r="M2197" s="118"/>
    </row>
    <row r="2198" spans="13:13" x14ac:dyDescent="0.2">
      <c r="M2198" s="118"/>
    </row>
    <row r="2199" spans="13:13" x14ac:dyDescent="0.2">
      <c r="M2199" s="118"/>
    </row>
    <row r="2200" spans="13:13" x14ac:dyDescent="0.2">
      <c r="M2200" s="118"/>
    </row>
    <row r="2201" spans="13:13" x14ac:dyDescent="0.2">
      <c r="M2201" s="118"/>
    </row>
    <row r="2202" spans="13:13" x14ac:dyDescent="0.2">
      <c r="M2202" s="118"/>
    </row>
    <row r="2203" spans="13:13" x14ac:dyDescent="0.2">
      <c r="M2203" s="118"/>
    </row>
    <row r="2204" spans="13:13" x14ac:dyDescent="0.2">
      <c r="M2204" s="118"/>
    </row>
    <row r="2205" spans="13:13" x14ac:dyDescent="0.2">
      <c r="M2205" s="118"/>
    </row>
    <row r="2206" spans="13:13" x14ac:dyDescent="0.2">
      <c r="M2206" s="118"/>
    </row>
    <row r="2207" spans="13:13" x14ac:dyDescent="0.2">
      <c r="M2207" s="118"/>
    </row>
    <row r="2208" spans="13:13" x14ac:dyDescent="0.2">
      <c r="M2208" s="118"/>
    </row>
    <row r="2209" spans="13:13" x14ac:dyDescent="0.2">
      <c r="M2209" s="118"/>
    </row>
    <row r="2210" spans="13:13" x14ac:dyDescent="0.2">
      <c r="M2210" s="118"/>
    </row>
    <row r="2211" spans="13:13" x14ac:dyDescent="0.2">
      <c r="M2211" s="118"/>
    </row>
    <row r="2212" spans="13:13" x14ac:dyDescent="0.2">
      <c r="M2212" s="118"/>
    </row>
    <row r="2213" spans="13:13" x14ac:dyDescent="0.2">
      <c r="M2213" s="118"/>
    </row>
    <row r="2214" spans="13:13" x14ac:dyDescent="0.2">
      <c r="M2214" s="118"/>
    </row>
    <row r="2215" spans="13:13" x14ac:dyDescent="0.2">
      <c r="M2215" s="118"/>
    </row>
    <row r="2216" spans="13:13" x14ac:dyDescent="0.2">
      <c r="M2216" s="118"/>
    </row>
    <row r="2217" spans="13:13" x14ac:dyDescent="0.2">
      <c r="M2217" s="118"/>
    </row>
    <row r="2218" spans="13:13" x14ac:dyDescent="0.2">
      <c r="M2218" s="118"/>
    </row>
    <row r="2219" spans="13:13" x14ac:dyDescent="0.2">
      <c r="M2219" s="118"/>
    </row>
    <row r="2220" spans="13:13" x14ac:dyDescent="0.2">
      <c r="M2220" s="118"/>
    </row>
    <row r="2221" spans="13:13" x14ac:dyDescent="0.2">
      <c r="M2221" s="118"/>
    </row>
    <row r="2222" spans="13:13" x14ac:dyDescent="0.2">
      <c r="M2222" s="118"/>
    </row>
    <row r="2223" spans="13:13" x14ac:dyDescent="0.2">
      <c r="M2223" s="118"/>
    </row>
    <row r="2224" spans="13:13" x14ac:dyDescent="0.2">
      <c r="M2224" s="118"/>
    </row>
    <row r="2225" spans="13:13" x14ac:dyDescent="0.2">
      <c r="M2225" s="118"/>
    </row>
    <row r="2226" spans="13:13" x14ac:dyDescent="0.2">
      <c r="M2226" s="118"/>
    </row>
    <row r="2227" spans="13:13" x14ac:dyDescent="0.2">
      <c r="M2227" s="118"/>
    </row>
    <row r="2228" spans="13:13" x14ac:dyDescent="0.2">
      <c r="M2228" s="118"/>
    </row>
    <row r="2229" spans="13:13" x14ac:dyDescent="0.2">
      <c r="M2229" s="118"/>
    </row>
    <row r="2230" spans="13:13" x14ac:dyDescent="0.2">
      <c r="M2230" s="118"/>
    </row>
    <row r="2231" spans="13:13" x14ac:dyDescent="0.2">
      <c r="M2231" s="118"/>
    </row>
    <row r="2232" spans="13:13" x14ac:dyDescent="0.2">
      <c r="M2232" s="118"/>
    </row>
    <row r="2233" spans="13:13" x14ac:dyDescent="0.2">
      <c r="M2233" s="118"/>
    </row>
    <row r="2234" spans="13:13" x14ac:dyDescent="0.2">
      <c r="M2234" s="118"/>
    </row>
    <row r="2235" spans="13:13" x14ac:dyDescent="0.2">
      <c r="M2235" s="118"/>
    </row>
    <row r="2236" spans="13:13" x14ac:dyDescent="0.2">
      <c r="M2236" s="118"/>
    </row>
    <row r="2237" spans="13:13" x14ac:dyDescent="0.2">
      <c r="M2237" s="118"/>
    </row>
    <row r="2238" spans="13:13" x14ac:dyDescent="0.2">
      <c r="M2238" s="118"/>
    </row>
    <row r="2239" spans="13:13" x14ac:dyDescent="0.2">
      <c r="M2239" s="118"/>
    </row>
    <row r="2240" spans="13:13" x14ac:dyDescent="0.2">
      <c r="M2240" s="118"/>
    </row>
    <row r="2241" spans="13:13" x14ac:dyDescent="0.2">
      <c r="M2241" s="118"/>
    </row>
    <row r="2242" spans="13:13" x14ac:dyDescent="0.2">
      <c r="M2242" s="118"/>
    </row>
    <row r="2243" spans="13:13" x14ac:dyDescent="0.2">
      <c r="M2243" s="118"/>
    </row>
    <row r="2244" spans="13:13" x14ac:dyDescent="0.2">
      <c r="M2244" s="118"/>
    </row>
    <row r="2245" spans="13:13" x14ac:dyDescent="0.2">
      <c r="M2245" s="118"/>
    </row>
    <row r="2246" spans="13:13" x14ac:dyDescent="0.2">
      <c r="M2246" s="118"/>
    </row>
    <row r="2247" spans="13:13" x14ac:dyDescent="0.2">
      <c r="M2247" s="118"/>
    </row>
    <row r="2248" spans="13:13" x14ac:dyDescent="0.2">
      <c r="M2248" s="118"/>
    </row>
    <row r="2249" spans="13:13" x14ac:dyDescent="0.2">
      <c r="M2249" s="118"/>
    </row>
    <row r="2250" spans="13:13" x14ac:dyDescent="0.2">
      <c r="M2250" s="118"/>
    </row>
    <row r="2251" spans="13:13" x14ac:dyDescent="0.2">
      <c r="M2251" s="118"/>
    </row>
    <row r="2252" spans="13:13" x14ac:dyDescent="0.2">
      <c r="M2252" s="118"/>
    </row>
    <row r="2253" spans="13:13" x14ac:dyDescent="0.2">
      <c r="M2253" s="118"/>
    </row>
    <row r="2254" spans="13:13" x14ac:dyDescent="0.2">
      <c r="M2254" s="118"/>
    </row>
    <row r="2255" spans="13:13" x14ac:dyDescent="0.2">
      <c r="M2255" s="118"/>
    </row>
    <row r="2256" spans="13:13" x14ac:dyDescent="0.2">
      <c r="M2256" s="118"/>
    </row>
    <row r="2257" spans="13:13" x14ac:dyDescent="0.2">
      <c r="M2257" s="118"/>
    </row>
    <row r="2258" spans="13:13" x14ac:dyDescent="0.2">
      <c r="M2258" s="118"/>
    </row>
    <row r="2259" spans="13:13" x14ac:dyDescent="0.2">
      <c r="M2259" s="118"/>
    </row>
    <row r="2260" spans="13:13" x14ac:dyDescent="0.2">
      <c r="M2260" s="118"/>
    </row>
    <row r="2261" spans="13:13" x14ac:dyDescent="0.2">
      <c r="M2261" s="118"/>
    </row>
    <row r="2262" spans="13:13" x14ac:dyDescent="0.2">
      <c r="M2262" s="118"/>
    </row>
    <row r="2263" spans="13:13" x14ac:dyDescent="0.2">
      <c r="M2263" s="118"/>
    </row>
    <row r="2264" spans="13:13" x14ac:dyDescent="0.2">
      <c r="M2264" s="118"/>
    </row>
    <row r="2265" spans="13:13" x14ac:dyDescent="0.2">
      <c r="M2265" s="118"/>
    </row>
    <row r="2266" spans="13:13" x14ac:dyDescent="0.2">
      <c r="M2266" s="118"/>
    </row>
    <row r="2267" spans="13:13" x14ac:dyDescent="0.2">
      <c r="M2267" s="118"/>
    </row>
    <row r="2268" spans="13:13" x14ac:dyDescent="0.2">
      <c r="M2268" s="118"/>
    </row>
    <row r="2269" spans="13:13" x14ac:dyDescent="0.2">
      <c r="M2269" s="118"/>
    </row>
    <row r="2270" spans="13:13" x14ac:dyDescent="0.2">
      <c r="M2270" s="118"/>
    </row>
    <row r="2271" spans="13:13" x14ac:dyDescent="0.2">
      <c r="M2271" s="118"/>
    </row>
    <row r="2272" spans="13:13" x14ac:dyDescent="0.2">
      <c r="M2272" s="118"/>
    </row>
    <row r="2273" spans="13:13" x14ac:dyDescent="0.2">
      <c r="M2273" s="118"/>
    </row>
    <row r="2274" spans="13:13" x14ac:dyDescent="0.2">
      <c r="M2274" s="118"/>
    </row>
    <row r="2275" spans="13:13" x14ac:dyDescent="0.2">
      <c r="M2275" s="118"/>
    </row>
    <row r="2276" spans="13:13" x14ac:dyDescent="0.2">
      <c r="M2276" s="118"/>
    </row>
    <row r="2277" spans="13:13" x14ac:dyDescent="0.2">
      <c r="M2277" s="118"/>
    </row>
    <row r="2278" spans="13:13" x14ac:dyDescent="0.2">
      <c r="M2278" s="118"/>
    </row>
    <row r="2279" spans="13:13" x14ac:dyDescent="0.2">
      <c r="M2279" s="118"/>
    </row>
    <row r="2280" spans="13:13" x14ac:dyDescent="0.2">
      <c r="M2280" s="118"/>
    </row>
    <row r="2281" spans="13:13" x14ac:dyDescent="0.2">
      <c r="M2281" s="118"/>
    </row>
    <row r="2282" spans="13:13" x14ac:dyDescent="0.2">
      <c r="M2282" s="118"/>
    </row>
    <row r="2283" spans="13:13" x14ac:dyDescent="0.2">
      <c r="M2283" s="118"/>
    </row>
    <row r="2284" spans="13:13" x14ac:dyDescent="0.2">
      <c r="M2284" s="118"/>
    </row>
    <row r="2285" spans="13:13" x14ac:dyDescent="0.2">
      <c r="M2285" s="118"/>
    </row>
    <row r="2286" spans="13:13" x14ac:dyDescent="0.2">
      <c r="M2286" s="118"/>
    </row>
    <row r="2287" spans="13:13" x14ac:dyDescent="0.2">
      <c r="M2287" s="118"/>
    </row>
    <row r="2288" spans="13:13" x14ac:dyDescent="0.2">
      <c r="M2288" s="118"/>
    </row>
    <row r="2289" spans="13:13" x14ac:dyDescent="0.2">
      <c r="M2289" s="118"/>
    </row>
    <row r="2290" spans="13:13" x14ac:dyDescent="0.2">
      <c r="M2290" s="118"/>
    </row>
    <row r="2291" spans="13:13" x14ac:dyDescent="0.2">
      <c r="M2291" s="118"/>
    </row>
    <row r="2292" spans="13:13" x14ac:dyDescent="0.2">
      <c r="M2292" s="118"/>
    </row>
    <row r="2293" spans="13:13" x14ac:dyDescent="0.2">
      <c r="M2293" s="118"/>
    </row>
    <row r="2294" spans="13:13" x14ac:dyDescent="0.2">
      <c r="M2294" s="118"/>
    </row>
    <row r="2295" spans="13:13" x14ac:dyDescent="0.2">
      <c r="M2295" s="118"/>
    </row>
    <row r="2296" spans="13:13" x14ac:dyDescent="0.2">
      <c r="M2296" s="118"/>
    </row>
    <row r="2297" spans="13:13" x14ac:dyDescent="0.2">
      <c r="M2297" s="118"/>
    </row>
    <row r="2298" spans="13:13" x14ac:dyDescent="0.2">
      <c r="M2298" s="118"/>
    </row>
    <row r="2299" spans="13:13" x14ac:dyDescent="0.2">
      <c r="M2299" s="118"/>
    </row>
    <row r="2300" spans="13:13" x14ac:dyDescent="0.2">
      <c r="M2300" s="118"/>
    </row>
    <row r="2301" spans="13:13" x14ac:dyDescent="0.2">
      <c r="M2301" s="118"/>
    </row>
    <row r="2302" spans="13:13" x14ac:dyDescent="0.2">
      <c r="M2302" s="118"/>
    </row>
    <row r="2303" spans="13:13" x14ac:dyDescent="0.2">
      <c r="M2303" s="118"/>
    </row>
    <row r="2304" spans="13:13" x14ac:dyDescent="0.2">
      <c r="M2304" s="118"/>
    </row>
    <row r="2305" spans="13:13" x14ac:dyDescent="0.2">
      <c r="M2305" s="118"/>
    </row>
    <row r="2306" spans="13:13" x14ac:dyDescent="0.2">
      <c r="M2306" s="118"/>
    </row>
    <row r="2307" spans="13:13" x14ac:dyDescent="0.2">
      <c r="M2307" s="118"/>
    </row>
    <row r="2308" spans="13:13" x14ac:dyDescent="0.2">
      <c r="M2308" s="118"/>
    </row>
    <row r="2309" spans="13:13" x14ac:dyDescent="0.2">
      <c r="M2309" s="118"/>
    </row>
    <row r="2310" spans="13:13" x14ac:dyDescent="0.2">
      <c r="M2310" s="118"/>
    </row>
    <row r="2311" spans="13:13" x14ac:dyDescent="0.2">
      <c r="M2311" s="118"/>
    </row>
    <row r="2312" spans="13:13" x14ac:dyDescent="0.2">
      <c r="M2312" s="118"/>
    </row>
    <row r="2313" spans="13:13" x14ac:dyDescent="0.2">
      <c r="M2313" s="118"/>
    </row>
    <row r="2314" spans="13:13" x14ac:dyDescent="0.2">
      <c r="M2314" s="118"/>
    </row>
    <row r="2315" spans="13:13" x14ac:dyDescent="0.2">
      <c r="M2315" s="118"/>
    </row>
    <row r="2316" spans="13:13" x14ac:dyDescent="0.2">
      <c r="M2316" s="118"/>
    </row>
    <row r="2317" spans="13:13" x14ac:dyDescent="0.2">
      <c r="M2317" s="118"/>
    </row>
    <row r="2318" spans="13:13" x14ac:dyDescent="0.2">
      <c r="M2318" s="118"/>
    </row>
    <row r="2319" spans="13:13" x14ac:dyDescent="0.2">
      <c r="M2319" s="118"/>
    </row>
    <row r="2320" spans="13:13" x14ac:dyDescent="0.2">
      <c r="M2320" s="118"/>
    </row>
    <row r="2321" spans="13:13" x14ac:dyDescent="0.2">
      <c r="M2321" s="118"/>
    </row>
    <row r="2322" spans="13:13" x14ac:dyDescent="0.2">
      <c r="M2322" s="118"/>
    </row>
    <row r="2323" spans="13:13" x14ac:dyDescent="0.2">
      <c r="M2323" s="118"/>
    </row>
    <row r="2324" spans="13:13" x14ac:dyDescent="0.2">
      <c r="M2324" s="118"/>
    </row>
    <row r="2325" spans="13:13" x14ac:dyDescent="0.2">
      <c r="M2325" s="118"/>
    </row>
    <row r="2326" spans="13:13" x14ac:dyDescent="0.2">
      <c r="M2326" s="118"/>
    </row>
    <row r="2327" spans="13:13" x14ac:dyDescent="0.2">
      <c r="M2327" s="118"/>
    </row>
    <row r="2328" spans="13:13" x14ac:dyDescent="0.2">
      <c r="M2328" s="118"/>
    </row>
    <row r="2329" spans="13:13" x14ac:dyDescent="0.2">
      <c r="M2329" s="118"/>
    </row>
    <row r="2330" spans="13:13" x14ac:dyDescent="0.2">
      <c r="M2330" s="118"/>
    </row>
    <row r="2331" spans="13:13" x14ac:dyDescent="0.2">
      <c r="M2331" s="118"/>
    </row>
    <row r="2332" spans="13:13" x14ac:dyDescent="0.2">
      <c r="M2332" s="118"/>
    </row>
    <row r="2333" spans="13:13" x14ac:dyDescent="0.2">
      <c r="M2333" s="118"/>
    </row>
    <row r="2334" spans="13:13" x14ac:dyDescent="0.2">
      <c r="M2334" s="118"/>
    </row>
    <row r="2335" spans="13:13" x14ac:dyDescent="0.2">
      <c r="M2335" s="118"/>
    </row>
    <row r="2336" spans="13:13" x14ac:dyDescent="0.2">
      <c r="M2336" s="118"/>
    </row>
    <row r="2337" spans="13:13" x14ac:dyDescent="0.2">
      <c r="M2337" s="118"/>
    </row>
    <row r="2338" spans="13:13" x14ac:dyDescent="0.2">
      <c r="M2338" s="118"/>
    </row>
    <row r="2339" spans="13:13" x14ac:dyDescent="0.2">
      <c r="M2339" s="118"/>
    </row>
    <row r="2340" spans="13:13" x14ac:dyDescent="0.2">
      <c r="M2340" s="118"/>
    </row>
    <row r="2341" spans="13:13" x14ac:dyDescent="0.2">
      <c r="M2341" s="118"/>
    </row>
    <row r="2342" spans="13:13" x14ac:dyDescent="0.2">
      <c r="M2342" s="118"/>
    </row>
    <row r="2343" spans="13:13" x14ac:dyDescent="0.2">
      <c r="M2343" s="118"/>
    </row>
    <row r="2344" spans="13:13" x14ac:dyDescent="0.2">
      <c r="M2344" s="118"/>
    </row>
    <row r="2345" spans="13:13" x14ac:dyDescent="0.2">
      <c r="M2345" s="118"/>
    </row>
    <row r="2346" spans="13:13" x14ac:dyDescent="0.2">
      <c r="M2346" s="118"/>
    </row>
    <row r="2347" spans="13:13" x14ac:dyDescent="0.2">
      <c r="M2347" s="118"/>
    </row>
    <row r="2348" spans="13:13" x14ac:dyDescent="0.2">
      <c r="M2348" s="118"/>
    </row>
    <row r="2349" spans="13:13" x14ac:dyDescent="0.2">
      <c r="M2349" s="118"/>
    </row>
    <row r="2350" spans="13:13" x14ac:dyDescent="0.2">
      <c r="M2350" s="118"/>
    </row>
    <row r="2351" spans="13:13" x14ac:dyDescent="0.2">
      <c r="M2351" s="118"/>
    </row>
    <row r="2352" spans="13:13" x14ac:dyDescent="0.2">
      <c r="M2352" s="118"/>
    </row>
    <row r="2353" spans="13:13" x14ac:dyDescent="0.2">
      <c r="M2353" s="118"/>
    </row>
    <row r="2354" spans="13:13" x14ac:dyDescent="0.2">
      <c r="M2354" s="118"/>
    </row>
    <row r="2355" spans="13:13" x14ac:dyDescent="0.2">
      <c r="M2355" s="118"/>
    </row>
    <row r="2356" spans="13:13" x14ac:dyDescent="0.2">
      <c r="M2356" s="118"/>
    </row>
    <row r="2357" spans="13:13" x14ac:dyDescent="0.2">
      <c r="M2357" s="118"/>
    </row>
    <row r="2358" spans="13:13" x14ac:dyDescent="0.2">
      <c r="M2358" s="118"/>
    </row>
    <row r="2359" spans="13:13" x14ac:dyDescent="0.2">
      <c r="M2359" s="118"/>
    </row>
    <row r="2360" spans="13:13" x14ac:dyDescent="0.2">
      <c r="M2360" s="118"/>
    </row>
    <row r="2361" spans="13:13" x14ac:dyDescent="0.2">
      <c r="M2361" s="118"/>
    </row>
    <row r="2362" spans="13:13" x14ac:dyDescent="0.2">
      <c r="M2362" s="118"/>
    </row>
    <row r="2363" spans="13:13" x14ac:dyDescent="0.2">
      <c r="M2363" s="118"/>
    </row>
    <row r="2364" spans="13:13" x14ac:dyDescent="0.2">
      <c r="M2364" s="118"/>
    </row>
    <row r="2365" spans="13:13" x14ac:dyDescent="0.2">
      <c r="M2365" s="118"/>
    </row>
    <row r="2366" spans="13:13" x14ac:dyDescent="0.2">
      <c r="M2366" s="118"/>
    </row>
    <row r="2367" spans="13:13" x14ac:dyDescent="0.2">
      <c r="M2367" s="118"/>
    </row>
    <row r="2368" spans="13:13" x14ac:dyDescent="0.2">
      <c r="M2368" s="118"/>
    </row>
    <row r="2369" spans="13:13" x14ac:dyDescent="0.2">
      <c r="M2369" s="118"/>
    </row>
    <row r="2370" spans="13:13" x14ac:dyDescent="0.2">
      <c r="M2370" s="118"/>
    </row>
    <row r="2371" spans="13:13" x14ac:dyDescent="0.2">
      <c r="M2371" s="118"/>
    </row>
    <row r="2372" spans="13:13" x14ac:dyDescent="0.2">
      <c r="M2372" s="118"/>
    </row>
    <row r="2373" spans="13:13" x14ac:dyDescent="0.2">
      <c r="M2373" s="118"/>
    </row>
    <row r="2374" spans="13:13" x14ac:dyDescent="0.2">
      <c r="M2374" s="118"/>
    </row>
    <row r="2375" spans="13:13" x14ac:dyDescent="0.2">
      <c r="M2375" s="118"/>
    </row>
    <row r="2376" spans="13:13" x14ac:dyDescent="0.2">
      <c r="M2376" s="118"/>
    </row>
    <row r="2377" spans="13:13" x14ac:dyDescent="0.2">
      <c r="M2377" s="118"/>
    </row>
    <row r="2378" spans="13:13" x14ac:dyDescent="0.2">
      <c r="M2378" s="118"/>
    </row>
    <row r="2379" spans="13:13" x14ac:dyDescent="0.2">
      <c r="M2379" s="118"/>
    </row>
    <row r="2380" spans="13:13" x14ac:dyDescent="0.2">
      <c r="M2380" s="118"/>
    </row>
    <row r="2381" spans="13:13" x14ac:dyDescent="0.2">
      <c r="M2381" s="118"/>
    </row>
    <row r="2382" spans="13:13" x14ac:dyDescent="0.2">
      <c r="M2382" s="118"/>
    </row>
    <row r="2383" spans="13:13" x14ac:dyDescent="0.2">
      <c r="M2383" s="118"/>
    </row>
    <row r="2384" spans="13:13" x14ac:dyDescent="0.2">
      <c r="M2384" s="118"/>
    </row>
    <row r="2385" spans="13:13" x14ac:dyDescent="0.2">
      <c r="M2385" s="118"/>
    </row>
    <row r="2386" spans="13:13" x14ac:dyDescent="0.2">
      <c r="M2386" s="118"/>
    </row>
    <row r="2387" spans="13:13" x14ac:dyDescent="0.2">
      <c r="M2387" s="118"/>
    </row>
    <row r="2388" spans="13:13" x14ac:dyDescent="0.2">
      <c r="M2388" s="118"/>
    </row>
    <row r="2389" spans="13:13" x14ac:dyDescent="0.2">
      <c r="M2389" s="118"/>
    </row>
    <row r="2390" spans="13:13" x14ac:dyDescent="0.2">
      <c r="M2390" s="118"/>
    </row>
    <row r="2391" spans="13:13" x14ac:dyDescent="0.2">
      <c r="M2391" s="118"/>
    </row>
    <row r="2392" spans="13:13" x14ac:dyDescent="0.2">
      <c r="M2392" s="118"/>
    </row>
    <row r="2393" spans="13:13" x14ac:dyDescent="0.2">
      <c r="M2393" s="118"/>
    </row>
    <row r="2394" spans="13:13" x14ac:dyDescent="0.2">
      <c r="M2394" s="118"/>
    </row>
    <row r="2395" spans="13:13" x14ac:dyDescent="0.2">
      <c r="M2395" s="118"/>
    </row>
    <row r="2396" spans="13:13" x14ac:dyDescent="0.2">
      <c r="M2396" s="118"/>
    </row>
    <row r="2397" spans="13:13" x14ac:dyDescent="0.2">
      <c r="M2397" s="118"/>
    </row>
    <row r="2398" spans="13:13" x14ac:dyDescent="0.2">
      <c r="M2398" s="118"/>
    </row>
    <row r="2399" spans="13:13" x14ac:dyDescent="0.2">
      <c r="M2399" s="118"/>
    </row>
    <row r="2400" spans="13:13" x14ac:dyDescent="0.2">
      <c r="M2400" s="118"/>
    </row>
    <row r="2401" spans="13:13" x14ac:dyDescent="0.2">
      <c r="M2401" s="118"/>
    </row>
    <row r="2402" spans="13:13" x14ac:dyDescent="0.2">
      <c r="M2402" s="118"/>
    </row>
    <row r="2403" spans="13:13" x14ac:dyDescent="0.2">
      <c r="M2403" s="118"/>
    </row>
    <row r="2404" spans="13:13" x14ac:dyDescent="0.2">
      <c r="M2404" s="118"/>
    </row>
    <row r="2405" spans="13:13" x14ac:dyDescent="0.2">
      <c r="M2405" s="118"/>
    </row>
    <row r="2406" spans="13:13" x14ac:dyDescent="0.2">
      <c r="M2406" s="118"/>
    </row>
    <row r="2407" spans="13:13" x14ac:dyDescent="0.2">
      <c r="M2407" s="118"/>
    </row>
    <row r="2408" spans="13:13" x14ac:dyDescent="0.2">
      <c r="M2408" s="118"/>
    </row>
    <row r="2409" spans="13:13" x14ac:dyDescent="0.2">
      <c r="M2409" s="118"/>
    </row>
    <row r="2410" spans="13:13" x14ac:dyDescent="0.2">
      <c r="M2410" s="118"/>
    </row>
    <row r="2411" spans="13:13" x14ac:dyDescent="0.2">
      <c r="M2411" s="118"/>
    </row>
    <row r="2412" spans="13:13" x14ac:dyDescent="0.2">
      <c r="M2412" s="118"/>
    </row>
    <row r="2413" spans="13:13" x14ac:dyDescent="0.2">
      <c r="M2413" s="118"/>
    </row>
    <row r="2414" spans="13:13" x14ac:dyDescent="0.2">
      <c r="M2414" s="118"/>
    </row>
    <row r="2415" spans="13:13" x14ac:dyDescent="0.2">
      <c r="M2415" s="118"/>
    </row>
    <row r="2416" spans="13:13" x14ac:dyDescent="0.2">
      <c r="M2416" s="118"/>
    </row>
    <row r="2417" spans="13:13" x14ac:dyDescent="0.2">
      <c r="M2417" s="118"/>
    </row>
    <row r="2418" spans="13:13" x14ac:dyDescent="0.2">
      <c r="M2418" s="118"/>
    </row>
    <row r="2419" spans="13:13" x14ac:dyDescent="0.2">
      <c r="M2419" s="118"/>
    </row>
    <row r="2420" spans="13:13" x14ac:dyDescent="0.2">
      <c r="M2420" s="118"/>
    </row>
    <row r="2421" spans="13:13" x14ac:dyDescent="0.2">
      <c r="M2421" s="118"/>
    </row>
    <row r="2422" spans="13:13" x14ac:dyDescent="0.2">
      <c r="M2422" s="118"/>
    </row>
    <row r="2423" spans="13:13" x14ac:dyDescent="0.2">
      <c r="M2423" s="118"/>
    </row>
    <row r="2424" spans="13:13" x14ac:dyDescent="0.2">
      <c r="M2424" s="118"/>
    </row>
    <row r="2425" spans="13:13" x14ac:dyDescent="0.2">
      <c r="M2425" s="118"/>
    </row>
    <row r="2426" spans="13:13" x14ac:dyDescent="0.2">
      <c r="M2426" s="118"/>
    </row>
    <row r="2427" spans="13:13" x14ac:dyDescent="0.2">
      <c r="M2427" s="118"/>
    </row>
    <row r="2428" spans="13:13" x14ac:dyDescent="0.2">
      <c r="M2428" s="118"/>
    </row>
    <row r="2429" spans="13:13" x14ac:dyDescent="0.2">
      <c r="M2429" s="118"/>
    </row>
    <row r="2430" spans="13:13" x14ac:dyDescent="0.2">
      <c r="M2430" s="118"/>
    </row>
    <row r="2431" spans="13:13" x14ac:dyDescent="0.2">
      <c r="M2431" s="118"/>
    </row>
    <row r="2432" spans="13:13" x14ac:dyDescent="0.2">
      <c r="M2432" s="118"/>
    </row>
    <row r="2433" spans="13:13" x14ac:dyDescent="0.2">
      <c r="M2433" s="118"/>
    </row>
    <row r="2434" spans="13:13" x14ac:dyDescent="0.2">
      <c r="M2434" s="118"/>
    </row>
    <row r="2435" spans="13:13" x14ac:dyDescent="0.2">
      <c r="M2435" s="118"/>
    </row>
    <row r="2436" spans="13:13" x14ac:dyDescent="0.2">
      <c r="M2436" s="118"/>
    </row>
    <row r="2437" spans="13:13" x14ac:dyDescent="0.2">
      <c r="M2437" s="118"/>
    </row>
    <row r="2438" spans="13:13" x14ac:dyDescent="0.2">
      <c r="M2438" s="118"/>
    </row>
    <row r="2439" spans="13:13" x14ac:dyDescent="0.2">
      <c r="M2439" s="118"/>
    </row>
    <row r="2440" spans="13:13" x14ac:dyDescent="0.2">
      <c r="M2440" s="118"/>
    </row>
    <row r="2441" spans="13:13" x14ac:dyDescent="0.2">
      <c r="M2441" s="118"/>
    </row>
    <row r="2442" spans="13:13" x14ac:dyDescent="0.2">
      <c r="M2442" s="118"/>
    </row>
    <row r="2443" spans="13:13" x14ac:dyDescent="0.2">
      <c r="M2443" s="118"/>
    </row>
    <row r="2444" spans="13:13" x14ac:dyDescent="0.2">
      <c r="M2444" s="118"/>
    </row>
    <row r="2445" spans="13:13" x14ac:dyDescent="0.2">
      <c r="M2445" s="118"/>
    </row>
    <row r="2446" spans="13:13" x14ac:dyDescent="0.2">
      <c r="M2446" s="118"/>
    </row>
    <row r="2447" spans="13:13" x14ac:dyDescent="0.2">
      <c r="M2447" s="118"/>
    </row>
    <row r="2448" spans="13:13" x14ac:dyDescent="0.2">
      <c r="M2448" s="118"/>
    </row>
    <row r="2449" spans="13:13" x14ac:dyDescent="0.2">
      <c r="M2449" s="118"/>
    </row>
    <row r="2450" spans="13:13" x14ac:dyDescent="0.2">
      <c r="M2450" s="118"/>
    </row>
    <row r="2451" spans="13:13" x14ac:dyDescent="0.2">
      <c r="M2451" s="118"/>
    </row>
    <row r="2452" spans="13:13" x14ac:dyDescent="0.2">
      <c r="M2452" s="118"/>
    </row>
    <row r="2453" spans="13:13" x14ac:dyDescent="0.2">
      <c r="M2453" s="118"/>
    </row>
    <row r="2454" spans="13:13" x14ac:dyDescent="0.2">
      <c r="M2454" s="118"/>
    </row>
    <row r="2455" spans="13:13" x14ac:dyDescent="0.2">
      <c r="M2455" s="118"/>
    </row>
    <row r="2456" spans="13:13" x14ac:dyDescent="0.2">
      <c r="M2456" s="118"/>
    </row>
    <row r="2457" spans="13:13" x14ac:dyDescent="0.2">
      <c r="M2457" s="118"/>
    </row>
    <row r="2458" spans="13:13" x14ac:dyDescent="0.2">
      <c r="M2458" s="118"/>
    </row>
    <row r="2459" spans="13:13" x14ac:dyDescent="0.2">
      <c r="M2459" s="118"/>
    </row>
    <row r="2460" spans="13:13" x14ac:dyDescent="0.2">
      <c r="M2460" s="118"/>
    </row>
    <row r="2461" spans="13:13" x14ac:dyDescent="0.2">
      <c r="M2461" s="118"/>
    </row>
    <row r="2462" spans="13:13" x14ac:dyDescent="0.2">
      <c r="M2462" s="118"/>
    </row>
    <row r="2463" spans="13:13" x14ac:dyDescent="0.2">
      <c r="M2463" s="118"/>
    </row>
    <row r="2464" spans="13:13" x14ac:dyDescent="0.2">
      <c r="M2464" s="118"/>
    </row>
    <row r="2465" spans="13:13" x14ac:dyDescent="0.2">
      <c r="M2465" s="118"/>
    </row>
    <row r="2466" spans="13:13" x14ac:dyDescent="0.2">
      <c r="M2466" s="118"/>
    </row>
    <row r="2467" spans="13:13" x14ac:dyDescent="0.2">
      <c r="M2467" s="118"/>
    </row>
    <row r="2468" spans="13:13" x14ac:dyDescent="0.2">
      <c r="M2468" s="118"/>
    </row>
    <row r="2469" spans="13:13" x14ac:dyDescent="0.2">
      <c r="M2469" s="118"/>
    </row>
    <row r="2470" spans="13:13" x14ac:dyDescent="0.2">
      <c r="M2470" s="118"/>
    </row>
    <row r="2471" spans="13:13" x14ac:dyDescent="0.2">
      <c r="M2471" s="118"/>
    </row>
    <row r="2472" spans="13:13" x14ac:dyDescent="0.2">
      <c r="M2472" s="118"/>
    </row>
    <row r="2473" spans="13:13" x14ac:dyDescent="0.2">
      <c r="M2473" s="118"/>
    </row>
    <row r="2474" spans="13:13" x14ac:dyDescent="0.2">
      <c r="M2474" s="118"/>
    </row>
    <row r="2475" spans="13:13" x14ac:dyDescent="0.2">
      <c r="M2475" s="118"/>
    </row>
    <row r="2476" spans="13:13" x14ac:dyDescent="0.2">
      <c r="M2476" s="118"/>
    </row>
    <row r="2477" spans="13:13" x14ac:dyDescent="0.2">
      <c r="M2477" s="118"/>
    </row>
    <row r="2478" spans="13:13" x14ac:dyDescent="0.2">
      <c r="M2478" s="118"/>
    </row>
    <row r="2479" spans="13:13" x14ac:dyDescent="0.2">
      <c r="M2479" s="118"/>
    </row>
    <row r="2480" spans="13:13" x14ac:dyDescent="0.2">
      <c r="M2480" s="118"/>
    </row>
    <row r="2481" spans="13:13" x14ac:dyDescent="0.2">
      <c r="M2481" s="118"/>
    </row>
    <row r="2482" spans="13:13" x14ac:dyDescent="0.2">
      <c r="M2482" s="118"/>
    </row>
    <row r="2483" spans="13:13" x14ac:dyDescent="0.2">
      <c r="M2483" s="118"/>
    </row>
    <row r="2484" spans="13:13" x14ac:dyDescent="0.2">
      <c r="M2484" s="118"/>
    </row>
    <row r="2485" spans="13:13" x14ac:dyDescent="0.2">
      <c r="M2485" s="118"/>
    </row>
    <row r="2486" spans="13:13" x14ac:dyDescent="0.2">
      <c r="M2486" s="118"/>
    </row>
    <row r="2487" spans="13:13" x14ac:dyDescent="0.2">
      <c r="M2487" s="118"/>
    </row>
    <row r="2488" spans="13:13" x14ac:dyDescent="0.2">
      <c r="M2488" s="118"/>
    </row>
    <row r="2489" spans="13:13" x14ac:dyDescent="0.2">
      <c r="M2489" s="118"/>
    </row>
    <row r="2490" spans="13:13" x14ac:dyDescent="0.2">
      <c r="M2490" s="118"/>
    </row>
    <row r="2491" spans="13:13" x14ac:dyDescent="0.2">
      <c r="M2491" s="118"/>
    </row>
    <row r="2492" spans="13:13" x14ac:dyDescent="0.2">
      <c r="M2492" s="118"/>
    </row>
    <row r="2493" spans="13:13" x14ac:dyDescent="0.2">
      <c r="M2493" s="118"/>
    </row>
    <row r="2494" spans="13:13" x14ac:dyDescent="0.2">
      <c r="M2494" s="118"/>
    </row>
    <row r="2495" spans="13:13" x14ac:dyDescent="0.2">
      <c r="M2495" s="118"/>
    </row>
    <row r="2496" spans="13:13" x14ac:dyDescent="0.2">
      <c r="M2496" s="118"/>
    </row>
    <row r="2497" spans="13:13" x14ac:dyDescent="0.2">
      <c r="M2497" s="118"/>
    </row>
    <row r="2498" spans="13:13" x14ac:dyDescent="0.2">
      <c r="M2498" s="118"/>
    </row>
    <row r="2499" spans="13:13" x14ac:dyDescent="0.2">
      <c r="M2499" s="118"/>
    </row>
    <row r="2500" spans="13:13" x14ac:dyDescent="0.2">
      <c r="M2500" s="118"/>
    </row>
    <row r="2501" spans="13:13" x14ac:dyDescent="0.2">
      <c r="M2501" s="118"/>
    </row>
    <row r="2502" spans="13:13" x14ac:dyDescent="0.2">
      <c r="M2502" s="118"/>
    </row>
    <row r="2503" spans="13:13" x14ac:dyDescent="0.2">
      <c r="M2503" s="118"/>
    </row>
    <row r="2504" spans="13:13" x14ac:dyDescent="0.2">
      <c r="M2504" s="118"/>
    </row>
    <row r="2505" spans="13:13" x14ac:dyDescent="0.2">
      <c r="M2505" s="118"/>
    </row>
    <row r="2506" spans="13:13" x14ac:dyDescent="0.2">
      <c r="M2506" s="118"/>
    </row>
    <row r="2507" spans="13:13" x14ac:dyDescent="0.2">
      <c r="M2507" s="118"/>
    </row>
    <row r="2508" spans="13:13" x14ac:dyDescent="0.2">
      <c r="M2508" s="118"/>
    </row>
    <row r="2509" spans="13:13" x14ac:dyDescent="0.2">
      <c r="M2509" s="118"/>
    </row>
    <row r="2510" spans="13:13" x14ac:dyDescent="0.2">
      <c r="M2510" s="118"/>
    </row>
    <row r="2511" spans="13:13" x14ac:dyDescent="0.2">
      <c r="M2511" s="118"/>
    </row>
    <row r="2512" spans="13:13" x14ac:dyDescent="0.2">
      <c r="M2512" s="118"/>
    </row>
    <row r="2513" spans="13:13" x14ac:dyDescent="0.2">
      <c r="M2513" s="118"/>
    </row>
    <row r="2514" spans="13:13" x14ac:dyDescent="0.2">
      <c r="M2514" s="118"/>
    </row>
    <row r="2515" spans="13:13" x14ac:dyDescent="0.2">
      <c r="M2515" s="118"/>
    </row>
    <row r="2516" spans="13:13" x14ac:dyDescent="0.2">
      <c r="M2516" s="118"/>
    </row>
    <row r="2517" spans="13:13" x14ac:dyDescent="0.2">
      <c r="M2517" s="118"/>
    </row>
    <row r="2518" spans="13:13" x14ac:dyDescent="0.2">
      <c r="M2518" s="118"/>
    </row>
    <row r="2519" spans="13:13" x14ac:dyDescent="0.2">
      <c r="M2519" s="118"/>
    </row>
    <row r="2520" spans="13:13" x14ac:dyDescent="0.2">
      <c r="M2520" s="118"/>
    </row>
    <row r="2521" spans="13:13" x14ac:dyDescent="0.2">
      <c r="M2521" s="118"/>
    </row>
    <row r="2522" spans="13:13" x14ac:dyDescent="0.2">
      <c r="M2522" s="118"/>
    </row>
    <row r="2523" spans="13:13" x14ac:dyDescent="0.2">
      <c r="M2523" s="118"/>
    </row>
    <row r="2524" spans="13:13" x14ac:dyDescent="0.2">
      <c r="M2524" s="118"/>
    </row>
    <row r="2525" spans="13:13" x14ac:dyDescent="0.2">
      <c r="M2525" s="118"/>
    </row>
    <row r="2526" spans="13:13" x14ac:dyDescent="0.2">
      <c r="M2526" s="118"/>
    </row>
    <row r="2527" spans="13:13" x14ac:dyDescent="0.2">
      <c r="M2527" s="118"/>
    </row>
    <row r="2528" spans="13:13" x14ac:dyDescent="0.2">
      <c r="M2528" s="118"/>
    </row>
    <row r="2529" spans="13:13" x14ac:dyDescent="0.2">
      <c r="M2529" s="118"/>
    </row>
    <row r="2530" spans="13:13" x14ac:dyDescent="0.2">
      <c r="M2530" s="118"/>
    </row>
    <row r="2531" spans="13:13" x14ac:dyDescent="0.2">
      <c r="M2531" s="118"/>
    </row>
    <row r="2532" spans="13:13" x14ac:dyDescent="0.2">
      <c r="M2532" s="118"/>
    </row>
    <row r="2533" spans="13:13" x14ac:dyDescent="0.2">
      <c r="M2533" s="118"/>
    </row>
    <row r="2534" spans="13:13" x14ac:dyDescent="0.2">
      <c r="M2534" s="118"/>
    </row>
    <row r="2535" spans="13:13" x14ac:dyDescent="0.2">
      <c r="M2535" s="118"/>
    </row>
    <row r="2536" spans="13:13" x14ac:dyDescent="0.2">
      <c r="M2536" s="118"/>
    </row>
    <row r="2537" spans="13:13" x14ac:dyDescent="0.2">
      <c r="M2537" s="118"/>
    </row>
    <row r="2538" spans="13:13" x14ac:dyDescent="0.2">
      <c r="M2538" s="118"/>
    </row>
    <row r="2539" spans="13:13" x14ac:dyDescent="0.2">
      <c r="M2539" s="118"/>
    </row>
    <row r="2540" spans="13:13" x14ac:dyDescent="0.2">
      <c r="M2540" s="118"/>
    </row>
    <row r="2541" spans="13:13" x14ac:dyDescent="0.2">
      <c r="M2541" s="118"/>
    </row>
    <row r="2542" spans="13:13" x14ac:dyDescent="0.2">
      <c r="M2542" s="118"/>
    </row>
    <row r="2543" spans="13:13" x14ac:dyDescent="0.2">
      <c r="M2543" s="118"/>
    </row>
    <row r="2544" spans="13:13" x14ac:dyDescent="0.2">
      <c r="M2544" s="118"/>
    </row>
    <row r="2545" spans="13:13" x14ac:dyDescent="0.2">
      <c r="M2545" s="118"/>
    </row>
    <row r="2546" spans="13:13" x14ac:dyDescent="0.2">
      <c r="M2546" s="118"/>
    </row>
    <row r="2547" spans="13:13" x14ac:dyDescent="0.2">
      <c r="M2547" s="118"/>
    </row>
    <row r="2548" spans="13:13" x14ac:dyDescent="0.2">
      <c r="M2548" s="118"/>
    </row>
    <row r="2549" spans="13:13" x14ac:dyDescent="0.2">
      <c r="M2549" s="118"/>
    </row>
    <row r="2550" spans="13:13" x14ac:dyDescent="0.2">
      <c r="M2550" s="118"/>
    </row>
    <row r="2551" spans="13:13" x14ac:dyDescent="0.2">
      <c r="M2551" s="118"/>
    </row>
    <row r="2552" spans="13:13" x14ac:dyDescent="0.2">
      <c r="M2552" s="118"/>
    </row>
    <row r="2553" spans="13:13" x14ac:dyDescent="0.2">
      <c r="M2553" s="118"/>
    </row>
    <row r="2554" spans="13:13" x14ac:dyDescent="0.2">
      <c r="M2554" s="118"/>
    </row>
    <row r="2555" spans="13:13" x14ac:dyDescent="0.2">
      <c r="M2555" s="118"/>
    </row>
    <row r="2556" spans="13:13" x14ac:dyDescent="0.2">
      <c r="M2556" s="118"/>
    </row>
    <row r="2557" spans="13:13" x14ac:dyDescent="0.2">
      <c r="M2557" s="118"/>
    </row>
    <row r="2558" spans="13:13" x14ac:dyDescent="0.2">
      <c r="M2558" s="118"/>
    </row>
    <row r="2559" spans="13:13" x14ac:dyDescent="0.2">
      <c r="M2559" s="118"/>
    </row>
    <row r="2560" spans="13:13" x14ac:dyDescent="0.2">
      <c r="M2560" s="118"/>
    </row>
    <row r="2561" spans="13:13" x14ac:dyDescent="0.2">
      <c r="M2561" s="118"/>
    </row>
    <row r="2562" spans="13:13" x14ac:dyDescent="0.2">
      <c r="M2562" s="118"/>
    </row>
    <row r="2563" spans="13:13" x14ac:dyDescent="0.2">
      <c r="M2563" s="118"/>
    </row>
    <row r="2564" spans="13:13" x14ac:dyDescent="0.2">
      <c r="M2564" s="118"/>
    </row>
    <row r="2565" spans="13:13" x14ac:dyDescent="0.2">
      <c r="M2565" s="118"/>
    </row>
    <row r="2566" spans="13:13" x14ac:dyDescent="0.2">
      <c r="M2566" s="118"/>
    </row>
    <row r="2567" spans="13:13" x14ac:dyDescent="0.2">
      <c r="M2567" s="118"/>
    </row>
    <row r="2568" spans="13:13" x14ac:dyDescent="0.2">
      <c r="M2568" s="118"/>
    </row>
    <row r="2569" spans="13:13" x14ac:dyDescent="0.2">
      <c r="M2569" s="118"/>
    </row>
    <row r="2570" spans="13:13" x14ac:dyDescent="0.2">
      <c r="M2570" s="118"/>
    </row>
    <row r="2571" spans="13:13" x14ac:dyDescent="0.2">
      <c r="M2571" s="118"/>
    </row>
    <row r="2572" spans="13:13" x14ac:dyDescent="0.2">
      <c r="M2572" s="118"/>
    </row>
    <row r="2573" spans="13:13" x14ac:dyDescent="0.2">
      <c r="M2573" s="118"/>
    </row>
    <row r="2574" spans="13:13" x14ac:dyDescent="0.2">
      <c r="M2574" s="118"/>
    </row>
    <row r="2575" spans="13:13" x14ac:dyDescent="0.2">
      <c r="M2575" s="118"/>
    </row>
    <row r="2576" spans="13:13" x14ac:dyDescent="0.2">
      <c r="M2576" s="118"/>
    </row>
    <row r="2577" spans="13:13" x14ac:dyDescent="0.2">
      <c r="M2577" s="118"/>
    </row>
    <row r="2578" spans="13:13" x14ac:dyDescent="0.2">
      <c r="M2578" s="118"/>
    </row>
    <row r="2579" spans="13:13" x14ac:dyDescent="0.2">
      <c r="M2579" s="118"/>
    </row>
    <row r="2580" spans="13:13" x14ac:dyDescent="0.2">
      <c r="M2580" s="118"/>
    </row>
    <row r="2581" spans="13:13" x14ac:dyDescent="0.2">
      <c r="M2581" s="118"/>
    </row>
    <row r="2582" spans="13:13" x14ac:dyDescent="0.2">
      <c r="M2582" s="118"/>
    </row>
    <row r="2583" spans="13:13" x14ac:dyDescent="0.2">
      <c r="M2583" s="118"/>
    </row>
    <row r="2584" spans="13:13" x14ac:dyDescent="0.2">
      <c r="M2584" s="118"/>
    </row>
    <row r="2585" spans="13:13" x14ac:dyDescent="0.2">
      <c r="M2585" s="118"/>
    </row>
    <row r="2586" spans="13:13" x14ac:dyDescent="0.2">
      <c r="M2586" s="118"/>
    </row>
    <row r="2587" spans="13:13" x14ac:dyDescent="0.2">
      <c r="M2587" s="118"/>
    </row>
    <row r="2588" spans="13:13" x14ac:dyDescent="0.2">
      <c r="M2588" s="118"/>
    </row>
    <row r="2589" spans="13:13" x14ac:dyDescent="0.2">
      <c r="M2589" s="118"/>
    </row>
    <row r="2590" spans="13:13" x14ac:dyDescent="0.2">
      <c r="M2590" s="118"/>
    </row>
    <row r="2591" spans="13:13" x14ac:dyDescent="0.2">
      <c r="M2591" s="118"/>
    </row>
    <row r="2592" spans="13:13" x14ac:dyDescent="0.2">
      <c r="M2592" s="118"/>
    </row>
    <row r="2593" spans="13:13" x14ac:dyDescent="0.2">
      <c r="M2593" s="118"/>
    </row>
    <row r="2594" spans="13:13" x14ac:dyDescent="0.2">
      <c r="M2594" s="118"/>
    </row>
    <row r="2595" spans="13:13" x14ac:dyDescent="0.2">
      <c r="M2595" s="118"/>
    </row>
    <row r="2596" spans="13:13" x14ac:dyDescent="0.2">
      <c r="M2596" s="118"/>
    </row>
    <row r="2597" spans="13:13" x14ac:dyDescent="0.2">
      <c r="M2597" s="118"/>
    </row>
    <row r="2598" spans="13:13" x14ac:dyDescent="0.2">
      <c r="M2598" s="118"/>
    </row>
    <row r="2599" spans="13:13" x14ac:dyDescent="0.2">
      <c r="M2599" s="118"/>
    </row>
    <row r="2600" spans="13:13" x14ac:dyDescent="0.2">
      <c r="M2600" s="118"/>
    </row>
    <row r="2601" spans="13:13" x14ac:dyDescent="0.2">
      <c r="M2601" s="118"/>
    </row>
    <row r="2602" spans="13:13" x14ac:dyDescent="0.2">
      <c r="M2602" s="118"/>
    </row>
    <row r="2603" spans="13:13" x14ac:dyDescent="0.2">
      <c r="M2603" s="118"/>
    </row>
    <row r="2604" spans="13:13" x14ac:dyDescent="0.2">
      <c r="M2604" s="118"/>
    </row>
    <row r="2605" spans="13:13" x14ac:dyDescent="0.2">
      <c r="M2605" s="118"/>
    </row>
    <row r="2606" spans="13:13" x14ac:dyDescent="0.2">
      <c r="M2606" s="118"/>
    </row>
    <row r="2607" spans="13:13" x14ac:dyDescent="0.2">
      <c r="M2607" s="118"/>
    </row>
    <row r="2608" spans="13:13" x14ac:dyDescent="0.2">
      <c r="M2608" s="118"/>
    </row>
    <row r="2609" spans="13:13" x14ac:dyDescent="0.2">
      <c r="M2609" s="118"/>
    </row>
    <row r="2610" spans="13:13" x14ac:dyDescent="0.2">
      <c r="M2610" s="118"/>
    </row>
    <row r="2611" spans="13:13" x14ac:dyDescent="0.2">
      <c r="M2611" s="118"/>
    </row>
    <row r="2612" spans="13:13" x14ac:dyDescent="0.2">
      <c r="M2612" s="118"/>
    </row>
    <row r="2613" spans="13:13" x14ac:dyDescent="0.2">
      <c r="M2613" s="118"/>
    </row>
    <row r="2614" spans="13:13" x14ac:dyDescent="0.2">
      <c r="M2614" s="118"/>
    </row>
    <row r="2615" spans="13:13" x14ac:dyDescent="0.2">
      <c r="M2615" s="118"/>
    </row>
    <row r="2616" spans="13:13" x14ac:dyDescent="0.2">
      <c r="M2616" s="118"/>
    </row>
    <row r="2617" spans="13:13" x14ac:dyDescent="0.2">
      <c r="M2617" s="118"/>
    </row>
    <row r="2618" spans="13:13" x14ac:dyDescent="0.2">
      <c r="M2618" s="118"/>
    </row>
    <row r="2619" spans="13:13" x14ac:dyDescent="0.2">
      <c r="M2619" s="118"/>
    </row>
    <row r="2620" spans="13:13" x14ac:dyDescent="0.2">
      <c r="M2620" s="118"/>
    </row>
    <row r="2621" spans="13:13" x14ac:dyDescent="0.2">
      <c r="M2621" s="118"/>
    </row>
    <row r="2622" spans="13:13" x14ac:dyDescent="0.2">
      <c r="M2622" s="118"/>
    </row>
    <row r="2623" spans="13:13" x14ac:dyDescent="0.2">
      <c r="M2623" s="118"/>
    </row>
    <row r="2624" spans="13:13" x14ac:dyDescent="0.2">
      <c r="M2624" s="118"/>
    </row>
    <row r="2625" spans="13:13" x14ac:dyDescent="0.2">
      <c r="M2625" s="118"/>
    </row>
    <row r="2626" spans="13:13" x14ac:dyDescent="0.2">
      <c r="M2626" s="118"/>
    </row>
    <row r="2627" spans="13:13" x14ac:dyDescent="0.2">
      <c r="M2627" s="118"/>
    </row>
    <row r="2628" spans="13:13" x14ac:dyDescent="0.2">
      <c r="M2628" s="118"/>
    </row>
    <row r="2629" spans="13:13" x14ac:dyDescent="0.2">
      <c r="M2629" s="118"/>
    </row>
    <row r="2630" spans="13:13" x14ac:dyDescent="0.2">
      <c r="M2630" s="118"/>
    </row>
    <row r="2631" spans="13:13" x14ac:dyDescent="0.2">
      <c r="M2631" s="118"/>
    </row>
    <row r="2632" spans="13:13" x14ac:dyDescent="0.2">
      <c r="M2632" s="118"/>
    </row>
    <row r="2633" spans="13:13" x14ac:dyDescent="0.2">
      <c r="M2633" s="118"/>
    </row>
    <row r="2634" spans="13:13" x14ac:dyDescent="0.2">
      <c r="M2634" s="118"/>
    </row>
    <row r="2635" spans="13:13" x14ac:dyDescent="0.2">
      <c r="M2635" s="118"/>
    </row>
    <row r="2636" spans="13:13" x14ac:dyDescent="0.2">
      <c r="M2636" s="118"/>
    </row>
    <row r="2637" spans="13:13" x14ac:dyDescent="0.2">
      <c r="M2637" s="118"/>
    </row>
    <row r="2638" spans="13:13" x14ac:dyDescent="0.2">
      <c r="M2638" s="118"/>
    </row>
    <row r="2639" spans="13:13" x14ac:dyDescent="0.2">
      <c r="M2639" s="118"/>
    </row>
    <row r="2640" spans="13:13" x14ac:dyDescent="0.2">
      <c r="M2640" s="118"/>
    </row>
    <row r="2641" spans="13:13" x14ac:dyDescent="0.2">
      <c r="M2641" s="118"/>
    </row>
    <row r="2642" spans="13:13" x14ac:dyDescent="0.2">
      <c r="M2642" s="118"/>
    </row>
    <row r="2643" spans="13:13" x14ac:dyDescent="0.2">
      <c r="M2643" s="118"/>
    </row>
    <row r="2644" spans="13:13" x14ac:dyDescent="0.2">
      <c r="M2644" s="118"/>
    </row>
    <row r="2645" spans="13:13" x14ac:dyDescent="0.2">
      <c r="M2645" s="118"/>
    </row>
    <row r="2646" spans="13:13" x14ac:dyDescent="0.2">
      <c r="M2646" s="118"/>
    </row>
    <row r="2647" spans="13:13" x14ac:dyDescent="0.2">
      <c r="M2647" s="118"/>
    </row>
    <row r="2648" spans="13:13" x14ac:dyDescent="0.2">
      <c r="M2648" s="118"/>
    </row>
    <row r="2649" spans="13:13" x14ac:dyDescent="0.2">
      <c r="M2649" s="118"/>
    </row>
    <row r="2650" spans="13:13" x14ac:dyDescent="0.2">
      <c r="M2650" s="118"/>
    </row>
    <row r="2651" spans="13:13" x14ac:dyDescent="0.2">
      <c r="M2651" s="118"/>
    </row>
    <row r="2652" spans="13:13" x14ac:dyDescent="0.2">
      <c r="M2652" s="118"/>
    </row>
    <row r="2653" spans="13:13" x14ac:dyDescent="0.2">
      <c r="M2653" s="118"/>
    </row>
    <row r="2654" spans="13:13" x14ac:dyDescent="0.2">
      <c r="M2654" s="118"/>
    </row>
    <row r="2655" spans="13:13" x14ac:dyDescent="0.2">
      <c r="M2655" s="118"/>
    </row>
    <row r="2656" spans="13:13" x14ac:dyDescent="0.2">
      <c r="M2656" s="118"/>
    </row>
    <row r="2657" spans="13:13" x14ac:dyDescent="0.2">
      <c r="M2657" s="118"/>
    </row>
    <row r="2658" spans="13:13" x14ac:dyDescent="0.2">
      <c r="M2658" s="118"/>
    </row>
    <row r="2659" spans="13:13" x14ac:dyDescent="0.2">
      <c r="M2659" s="118"/>
    </row>
    <row r="2660" spans="13:13" x14ac:dyDescent="0.2">
      <c r="M2660" s="118"/>
    </row>
    <row r="2661" spans="13:13" x14ac:dyDescent="0.2">
      <c r="M2661" s="118"/>
    </row>
    <row r="2662" spans="13:13" x14ac:dyDescent="0.2">
      <c r="M2662" s="118"/>
    </row>
    <row r="2663" spans="13:13" x14ac:dyDescent="0.2">
      <c r="M2663" s="118"/>
    </row>
    <row r="2664" spans="13:13" x14ac:dyDescent="0.2">
      <c r="M2664" s="118"/>
    </row>
    <row r="2665" spans="13:13" x14ac:dyDescent="0.2">
      <c r="M2665" s="118"/>
    </row>
    <row r="2666" spans="13:13" x14ac:dyDescent="0.2">
      <c r="M2666" s="118"/>
    </row>
    <row r="2667" spans="13:13" x14ac:dyDescent="0.2">
      <c r="M2667" s="118"/>
    </row>
    <row r="2668" spans="13:13" x14ac:dyDescent="0.2">
      <c r="M2668" s="118"/>
    </row>
    <row r="2669" spans="13:13" x14ac:dyDescent="0.2">
      <c r="M2669" s="118"/>
    </row>
    <row r="2670" spans="13:13" x14ac:dyDescent="0.2">
      <c r="M2670" s="118"/>
    </row>
    <row r="2671" spans="13:13" x14ac:dyDescent="0.2">
      <c r="M2671" s="118"/>
    </row>
    <row r="2672" spans="13:13" x14ac:dyDescent="0.2">
      <c r="M2672" s="118"/>
    </row>
    <row r="2673" spans="13:13" x14ac:dyDescent="0.2">
      <c r="M2673" s="118"/>
    </row>
    <row r="2674" spans="13:13" x14ac:dyDescent="0.2">
      <c r="M2674" s="118"/>
    </row>
    <row r="2675" spans="13:13" x14ac:dyDescent="0.2">
      <c r="M2675" s="118"/>
    </row>
    <row r="2676" spans="13:13" x14ac:dyDescent="0.2">
      <c r="M2676" s="118"/>
    </row>
    <row r="2677" spans="13:13" x14ac:dyDescent="0.2">
      <c r="M2677" s="118"/>
    </row>
    <row r="2678" spans="13:13" x14ac:dyDescent="0.2">
      <c r="M2678" s="118"/>
    </row>
    <row r="2679" spans="13:13" x14ac:dyDescent="0.2">
      <c r="M2679" s="118"/>
    </row>
    <row r="2680" spans="13:13" x14ac:dyDescent="0.2">
      <c r="M2680" s="118"/>
    </row>
    <row r="2681" spans="13:13" x14ac:dyDescent="0.2">
      <c r="M2681" s="118"/>
    </row>
    <row r="2682" spans="13:13" x14ac:dyDescent="0.2">
      <c r="M2682" s="118"/>
    </row>
    <row r="2683" spans="13:13" x14ac:dyDescent="0.2">
      <c r="M2683" s="118"/>
    </row>
    <row r="2684" spans="13:13" x14ac:dyDescent="0.2">
      <c r="M2684" s="118"/>
    </row>
    <row r="2685" spans="13:13" x14ac:dyDescent="0.2">
      <c r="M2685" s="118"/>
    </row>
    <row r="2686" spans="13:13" x14ac:dyDescent="0.2">
      <c r="M2686" s="118"/>
    </row>
    <row r="2687" spans="13:13" x14ac:dyDescent="0.2">
      <c r="M2687" s="118"/>
    </row>
    <row r="2688" spans="13:13" x14ac:dyDescent="0.2">
      <c r="M2688" s="118"/>
    </row>
    <row r="2689" spans="13:13" x14ac:dyDescent="0.2">
      <c r="M2689" s="118"/>
    </row>
    <row r="2690" spans="13:13" x14ac:dyDescent="0.2">
      <c r="M2690" s="118"/>
    </row>
    <row r="2691" spans="13:13" x14ac:dyDescent="0.2">
      <c r="M2691" s="118"/>
    </row>
    <row r="2692" spans="13:13" x14ac:dyDescent="0.2">
      <c r="M2692" s="118"/>
    </row>
    <row r="2693" spans="13:13" x14ac:dyDescent="0.2">
      <c r="M2693" s="118"/>
    </row>
    <row r="2694" spans="13:13" x14ac:dyDescent="0.2">
      <c r="M2694" s="118"/>
    </row>
    <row r="2695" spans="13:13" x14ac:dyDescent="0.2">
      <c r="M2695" s="118"/>
    </row>
    <row r="2696" spans="13:13" x14ac:dyDescent="0.2">
      <c r="M2696" s="118"/>
    </row>
    <row r="2697" spans="13:13" x14ac:dyDescent="0.2">
      <c r="M2697" s="118"/>
    </row>
    <row r="2698" spans="13:13" x14ac:dyDescent="0.2">
      <c r="M2698" s="118"/>
    </row>
    <row r="2699" spans="13:13" x14ac:dyDescent="0.2">
      <c r="M2699" s="118"/>
    </row>
    <row r="2700" spans="13:13" x14ac:dyDescent="0.2">
      <c r="M2700" s="118"/>
    </row>
    <row r="2701" spans="13:13" x14ac:dyDescent="0.2">
      <c r="M2701" s="118"/>
    </row>
    <row r="2702" spans="13:13" x14ac:dyDescent="0.2">
      <c r="M2702" s="118"/>
    </row>
    <row r="2703" spans="13:13" x14ac:dyDescent="0.2">
      <c r="M2703" s="118"/>
    </row>
    <row r="2704" spans="13:13" x14ac:dyDescent="0.2">
      <c r="M2704" s="118"/>
    </row>
    <row r="2705" spans="13:13" x14ac:dyDescent="0.2">
      <c r="M2705" s="118"/>
    </row>
    <row r="2706" spans="13:13" x14ac:dyDescent="0.2">
      <c r="M2706" s="118"/>
    </row>
    <row r="2707" spans="13:13" x14ac:dyDescent="0.2">
      <c r="M2707" s="118"/>
    </row>
    <row r="2708" spans="13:13" x14ac:dyDescent="0.2">
      <c r="M2708" s="118"/>
    </row>
    <row r="2709" spans="13:13" x14ac:dyDescent="0.2">
      <c r="M2709" s="118"/>
    </row>
    <row r="2710" spans="13:13" x14ac:dyDescent="0.2">
      <c r="M2710" s="118"/>
    </row>
    <row r="2711" spans="13:13" x14ac:dyDescent="0.2">
      <c r="M2711" s="118"/>
    </row>
    <row r="2712" spans="13:13" x14ac:dyDescent="0.2">
      <c r="M2712" s="118"/>
    </row>
    <row r="2713" spans="13:13" x14ac:dyDescent="0.2">
      <c r="M2713" s="118"/>
    </row>
    <row r="2714" spans="13:13" x14ac:dyDescent="0.2">
      <c r="M2714" s="118"/>
    </row>
    <row r="2715" spans="13:13" x14ac:dyDescent="0.2">
      <c r="M2715" s="118"/>
    </row>
    <row r="2716" spans="13:13" x14ac:dyDescent="0.2">
      <c r="M2716" s="118"/>
    </row>
    <row r="2717" spans="13:13" x14ac:dyDescent="0.2">
      <c r="M2717" s="118"/>
    </row>
    <row r="2718" spans="13:13" x14ac:dyDescent="0.2">
      <c r="M2718" s="118"/>
    </row>
    <row r="2719" spans="13:13" x14ac:dyDescent="0.2">
      <c r="M2719" s="118"/>
    </row>
    <row r="2720" spans="13:13" x14ac:dyDescent="0.2">
      <c r="M2720" s="118"/>
    </row>
    <row r="2721" spans="13:13" x14ac:dyDescent="0.2">
      <c r="M2721" s="118"/>
    </row>
    <row r="2722" spans="13:13" x14ac:dyDescent="0.2">
      <c r="M2722" s="118"/>
    </row>
    <row r="2723" spans="13:13" x14ac:dyDescent="0.2">
      <c r="M2723" s="118"/>
    </row>
    <row r="2724" spans="13:13" x14ac:dyDescent="0.2">
      <c r="M2724" s="118"/>
    </row>
    <row r="2725" spans="13:13" x14ac:dyDescent="0.2">
      <c r="M2725" s="118"/>
    </row>
    <row r="2726" spans="13:13" x14ac:dyDescent="0.2">
      <c r="M2726" s="118"/>
    </row>
    <row r="2727" spans="13:13" x14ac:dyDescent="0.2">
      <c r="M2727" s="118"/>
    </row>
    <row r="2728" spans="13:13" x14ac:dyDescent="0.2">
      <c r="M2728" s="118"/>
    </row>
    <row r="2729" spans="13:13" x14ac:dyDescent="0.2">
      <c r="M2729" s="118"/>
    </row>
    <row r="2730" spans="13:13" x14ac:dyDescent="0.2">
      <c r="M2730" s="118"/>
    </row>
    <row r="2731" spans="13:13" x14ac:dyDescent="0.2">
      <c r="M2731" s="118"/>
    </row>
    <row r="2732" spans="13:13" x14ac:dyDescent="0.2">
      <c r="M2732" s="118"/>
    </row>
    <row r="2733" spans="13:13" x14ac:dyDescent="0.2">
      <c r="M2733" s="118"/>
    </row>
    <row r="2734" spans="13:13" x14ac:dyDescent="0.2">
      <c r="M2734" s="118"/>
    </row>
    <row r="2735" spans="13:13" x14ac:dyDescent="0.2">
      <c r="M2735" s="118"/>
    </row>
    <row r="2736" spans="13:13" x14ac:dyDescent="0.2">
      <c r="M2736" s="118"/>
    </row>
    <row r="2737" spans="13:13" x14ac:dyDescent="0.2">
      <c r="M2737" s="118"/>
    </row>
    <row r="2738" spans="13:13" x14ac:dyDescent="0.2">
      <c r="M2738" s="118"/>
    </row>
    <row r="2739" spans="13:13" x14ac:dyDescent="0.2">
      <c r="M2739" s="118"/>
    </row>
    <row r="2740" spans="13:13" x14ac:dyDescent="0.2">
      <c r="M2740" s="118"/>
    </row>
    <row r="2741" spans="13:13" x14ac:dyDescent="0.2">
      <c r="M2741" s="118"/>
    </row>
    <row r="2742" spans="13:13" x14ac:dyDescent="0.2">
      <c r="M2742" s="118"/>
    </row>
    <row r="2743" spans="13:13" x14ac:dyDescent="0.2">
      <c r="M2743" s="118"/>
    </row>
    <row r="2744" spans="13:13" x14ac:dyDescent="0.2">
      <c r="M2744" s="118"/>
    </row>
    <row r="2745" spans="13:13" x14ac:dyDescent="0.2">
      <c r="M2745" s="118"/>
    </row>
    <row r="2746" spans="13:13" x14ac:dyDescent="0.2">
      <c r="M2746" s="118"/>
    </row>
    <row r="2747" spans="13:13" x14ac:dyDescent="0.2">
      <c r="M2747" s="118"/>
    </row>
    <row r="2748" spans="13:13" x14ac:dyDescent="0.2">
      <c r="M2748" s="118"/>
    </row>
    <row r="2749" spans="13:13" x14ac:dyDescent="0.2">
      <c r="M2749" s="118"/>
    </row>
    <row r="2750" spans="13:13" x14ac:dyDescent="0.2">
      <c r="M2750" s="118"/>
    </row>
    <row r="2751" spans="13:13" x14ac:dyDescent="0.2">
      <c r="M2751" s="118"/>
    </row>
    <row r="2752" spans="13:13" x14ac:dyDescent="0.2">
      <c r="M2752" s="118"/>
    </row>
    <row r="2753" spans="13:13" x14ac:dyDescent="0.2">
      <c r="M2753" s="118"/>
    </row>
    <row r="2754" spans="13:13" x14ac:dyDescent="0.2">
      <c r="M2754" s="118"/>
    </row>
    <row r="2755" spans="13:13" x14ac:dyDescent="0.2">
      <c r="M2755" s="118"/>
    </row>
    <row r="2756" spans="13:13" x14ac:dyDescent="0.2">
      <c r="M2756" s="118"/>
    </row>
    <row r="2757" spans="13:13" x14ac:dyDescent="0.2">
      <c r="M2757" s="118"/>
    </row>
    <row r="2758" spans="13:13" x14ac:dyDescent="0.2">
      <c r="M2758" s="118"/>
    </row>
    <row r="2759" spans="13:13" x14ac:dyDescent="0.2">
      <c r="M2759" s="118"/>
    </row>
    <row r="2760" spans="13:13" x14ac:dyDescent="0.2">
      <c r="M2760" s="118"/>
    </row>
    <row r="2761" spans="13:13" x14ac:dyDescent="0.2">
      <c r="M2761" s="118"/>
    </row>
    <row r="2762" spans="13:13" x14ac:dyDescent="0.2">
      <c r="M2762" s="118"/>
    </row>
    <row r="2763" spans="13:13" x14ac:dyDescent="0.2">
      <c r="M2763" s="118"/>
    </row>
    <row r="2764" spans="13:13" x14ac:dyDescent="0.2">
      <c r="M2764" s="118"/>
    </row>
    <row r="2765" spans="13:13" x14ac:dyDescent="0.2">
      <c r="M2765" s="118"/>
    </row>
    <row r="2766" spans="13:13" x14ac:dyDescent="0.2">
      <c r="M2766" s="118"/>
    </row>
    <row r="2767" spans="13:13" x14ac:dyDescent="0.2">
      <c r="M2767" s="118"/>
    </row>
    <row r="2768" spans="13:13" x14ac:dyDescent="0.2">
      <c r="M2768" s="118"/>
    </row>
    <row r="2769" spans="13:13" x14ac:dyDescent="0.2">
      <c r="M2769" s="118"/>
    </row>
    <row r="2770" spans="13:13" x14ac:dyDescent="0.2">
      <c r="M2770" s="118"/>
    </row>
    <row r="2771" spans="13:13" x14ac:dyDescent="0.2">
      <c r="M2771" s="118"/>
    </row>
    <row r="2772" spans="13:13" x14ac:dyDescent="0.2">
      <c r="M2772" s="118"/>
    </row>
    <row r="2773" spans="13:13" x14ac:dyDescent="0.2">
      <c r="M2773" s="118"/>
    </row>
    <row r="2774" spans="13:13" x14ac:dyDescent="0.2">
      <c r="M2774" s="118"/>
    </row>
    <row r="2775" spans="13:13" x14ac:dyDescent="0.2">
      <c r="M2775" s="118"/>
    </row>
    <row r="2776" spans="13:13" x14ac:dyDescent="0.2">
      <c r="M2776" s="118"/>
    </row>
    <row r="2777" spans="13:13" x14ac:dyDescent="0.2">
      <c r="M2777" s="118"/>
    </row>
    <row r="2778" spans="13:13" x14ac:dyDescent="0.2">
      <c r="M2778" s="118"/>
    </row>
    <row r="2779" spans="13:13" x14ac:dyDescent="0.2">
      <c r="M2779" s="118"/>
    </row>
    <row r="2780" spans="13:13" x14ac:dyDescent="0.2">
      <c r="M2780" s="118"/>
    </row>
    <row r="2781" spans="13:13" x14ac:dyDescent="0.2">
      <c r="M2781" s="118"/>
    </row>
    <row r="2782" spans="13:13" x14ac:dyDescent="0.2">
      <c r="M2782" s="118"/>
    </row>
    <row r="2783" spans="13:13" x14ac:dyDescent="0.2">
      <c r="M2783" s="118"/>
    </row>
    <row r="2784" spans="13:13" x14ac:dyDescent="0.2">
      <c r="M2784" s="118"/>
    </row>
    <row r="2785" spans="13:13" x14ac:dyDescent="0.2">
      <c r="M2785" s="118"/>
    </row>
    <row r="2786" spans="13:13" x14ac:dyDescent="0.2">
      <c r="M2786" s="118"/>
    </row>
    <row r="2787" spans="13:13" x14ac:dyDescent="0.2">
      <c r="M2787" s="118"/>
    </row>
    <row r="2788" spans="13:13" x14ac:dyDescent="0.2">
      <c r="M2788" s="118"/>
    </row>
    <row r="2789" spans="13:13" x14ac:dyDescent="0.2">
      <c r="M2789" s="118"/>
    </row>
    <row r="2790" spans="13:13" x14ac:dyDescent="0.2">
      <c r="M2790" s="118"/>
    </row>
    <row r="2791" spans="13:13" x14ac:dyDescent="0.2">
      <c r="M2791" s="118"/>
    </row>
    <row r="2792" spans="13:13" x14ac:dyDescent="0.2">
      <c r="M2792" s="118"/>
    </row>
    <row r="2793" spans="13:13" x14ac:dyDescent="0.2">
      <c r="M2793" s="118"/>
    </row>
    <row r="2794" spans="13:13" x14ac:dyDescent="0.2">
      <c r="M2794" s="118"/>
    </row>
    <row r="2795" spans="13:13" x14ac:dyDescent="0.2">
      <c r="M2795" s="118"/>
    </row>
    <row r="2796" spans="13:13" x14ac:dyDescent="0.2">
      <c r="M2796" s="118"/>
    </row>
    <row r="2797" spans="13:13" x14ac:dyDescent="0.2">
      <c r="M2797" s="118"/>
    </row>
    <row r="2798" spans="13:13" x14ac:dyDescent="0.2">
      <c r="M2798" s="118"/>
    </row>
    <row r="2799" spans="13:13" x14ac:dyDescent="0.2">
      <c r="M2799" s="118"/>
    </row>
    <row r="2800" spans="13:13" x14ac:dyDescent="0.2">
      <c r="M2800" s="118"/>
    </row>
    <row r="2801" spans="13:13" x14ac:dyDescent="0.2">
      <c r="M2801" s="118"/>
    </row>
    <row r="2802" spans="13:13" x14ac:dyDescent="0.2">
      <c r="M2802" s="118"/>
    </row>
    <row r="2803" spans="13:13" x14ac:dyDescent="0.2">
      <c r="M2803" s="118"/>
    </row>
    <row r="2804" spans="13:13" x14ac:dyDescent="0.2">
      <c r="M2804" s="118"/>
    </row>
    <row r="2805" spans="13:13" x14ac:dyDescent="0.2">
      <c r="M2805" s="118"/>
    </row>
    <row r="2806" spans="13:13" x14ac:dyDescent="0.2">
      <c r="M2806" s="118"/>
    </row>
    <row r="2807" spans="13:13" x14ac:dyDescent="0.2">
      <c r="M2807" s="118"/>
    </row>
    <row r="2808" spans="13:13" x14ac:dyDescent="0.2">
      <c r="M2808" s="118"/>
    </row>
    <row r="2809" spans="13:13" x14ac:dyDescent="0.2">
      <c r="M2809" s="118"/>
    </row>
    <row r="2810" spans="13:13" x14ac:dyDescent="0.2">
      <c r="M2810" s="118"/>
    </row>
    <row r="2811" spans="13:13" x14ac:dyDescent="0.2">
      <c r="M2811" s="118"/>
    </row>
    <row r="2812" spans="13:13" x14ac:dyDescent="0.2">
      <c r="M2812" s="118"/>
    </row>
    <row r="2813" spans="13:13" x14ac:dyDescent="0.2">
      <c r="M2813" s="118"/>
    </row>
    <row r="2814" spans="13:13" x14ac:dyDescent="0.2">
      <c r="M2814" s="118"/>
    </row>
    <row r="2815" spans="13:13" x14ac:dyDescent="0.2">
      <c r="M2815" s="118"/>
    </row>
    <row r="2816" spans="13:13" x14ac:dyDescent="0.2">
      <c r="M2816" s="118"/>
    </row>
    <row r="2817" spans="13:13" x14ac:dyDescent="0.2">
      <c r="M2817" s="118"/>
    </row>
    <row r="2818" spans="13:13" x14ac:dyDescent="0.2">
      <c r="M2818" s="118"/>
    </row>
    <row r="2819" spans="13:13" x14ac:dyDescent="0.2">
      <c r="M2819" s="118"/>
    </row>
    <row r="2820" spans="13:13" x14ac:dyDescent="0.2">
      <c r="M2820" s="118"/>
    </row>
    <row r="2821" spans="13:13" x14ac:dyDescent="0.2">
      <c r="M2821" s="118"/>
    </row>
    <row r="2822" spans="13:13" x14ac:dyDescent="0.2">
      <c r="M2822" s="118"/>
    </row>
    <row r="2823" spans="13:13" x14ac:dyDescent="0.2">
      <c r="M2823" s="118"/>
    </row>
    <row r="2824" spans="13:13" x14ac:dyDescent="0.2">
      <c r="M2824" s="118"/>
    </row>
    <row r="2825" spans="13:13" x14ac:dyDescent="0.2">
      <c r="M2825" s="118"/>
    </row>
    <row r="2826" spans="13:13" x14ac:dyDescent="0.2">
      <c r="M2826" s="118"/>
    </row>
    <row r="2827" spans="13:13" x14ac:dyDescent="0.2">
      <c r="M2827" s="118"/>
    </row>
    <row r="2828" spans="13:13" x14ac:dyDescent="0.2">
      <c r="M2828" s="118"/>
    </row>
    <row r="2829" spans="13:13" x14ac:dyDescent="0.2">
      <c r="M2829" s="118"/>
    </row>
    <row r="2830" spans="13:13" x14ac:dyDescent="0.2">
      <c r="M2830" s="118"/>
    </row>
    <row r="2831" spans="13:13" x14ac:dyDescent="0.2">
      <c r="M2831" s="118"/>
    </row>
    <row r="2832" spans="13:13" x14ac:dyDescent="0.2">
      <c r="M2832" s="118"/>
    </row>
    <row r="2833" spans="13:13" x14ac:dyDescent="0.2">
      <c r="M2833" s="118"/>
    </row>
    <row r="2834" spans="13:13" x14ac:dyDescent="0.2">
      <c r="M2834" s="118"/>
    </row>
    <row r="2835" spans="13:13" x14ac:dyDescent="0.2">
      <c r="M2835" s="118"/>
    </row>
    <row r="2836" spans="13:13" x14ac:dyDescent="0.2">
      <c r="M2836" s="118"/>
    </row>
    <row r="2837" spans="13:13" x14ac:dyDescent="0.2">
      <c r="M2837" s="118"/>
    </row>
    <row r="2838" spans="13:13" x14ac:dyDescent="0.2">
      <c r="M2838" s="118"/>
    </row>
    <row r="2839" spans="13:13" x14ac:dyDescent="0.2">
      <c r="M2839" s="118"/>
    </row>
    <row r="2840" spans="13:13" x14ac:dyDescent="0.2">
      <c r="M2840" s="118"/>
    </row>
    <row r="2841" spans="13:13" x14ac:dyDescent="0.2">
      <c r="M2841" s="118"/>
    </row>
    <row r="2842" spans="13:13" x14ac:dyDescent="0.2">
      <c r="M2842" s="118"/>
    </row>
    <row r="2843" spans="13:13" x14ac:dyDescent="0.2">
      <c r="M2843" s="118"/>
    </row>
    <row r="2844" spans="13:13" x14ac:dyDescent="0.2">
      <c r="M2844" s="118"/>
    </row>
    <row r="2845" spans="13:13" x14ac:dyDescent="0.2">
      <c r="M2845" s="118"/>
    </row>
    <row r="2846" spans="13:13" x14ac:dyDescent="0.2">
      <c r="M2846" s="118"/>
    </row>
    <row r="2847" spans="13:13" x14ac:dyDescent="0.2">
      <c r="M2847" s="118"/>
    </row>
    <row r="2848" spans="13:13" x14ac:dyDescent="0.2">
      <c r="M2848" s="118"/>
    </row>
    <row r="2849" spans="13:13" x14ac:dyDescent="0.2">
      <c r="M2849" s="118"/>
    </row>
    <row r="2850" spans="13:13" x14ac:dyDescent="0.2">
      <c r="M2850" s="118"/>
    </row>
    <row r="2851" spans="13:13" x14ac:dyDescent="0.2">
      <c r="M2851" s="118"/>
    </row>
    <row r="2852" spans="13:13" x14ac:dyDescent="0.2">
      <c r="M2852" s="118"/>
    </row>
    <row r="2853" spans="13:13" x14ac:dyDescent="0.2">
      <c r="M2853" s="118"/>
    </row>
    <row r="2854" spans="13:13" x14ac:dyDescent="0.2">
      <c r="M2854" s="118"/>
    </row>
    <row r="2855" spans="13:13" x14ac:dyDescent="0.2">
      <c r="M2855" s="118"/>
    </row>
    <row r="2856" spans="13:13" x14ac:dyDescent="0.2">
      <c r="M2856" s="118"/>
    </row>
    <row r="2857" spans="13:13" x14ac:dyDescent="0.2">
      <c r="M2857" s="118"/>
    </row>
    <row r="2858" spans="13:13" x14ac:dyDescent="0.2">
      <c r="M2858" s="118"/>
    </row>
    <row r="2859" spans="13:13" x14ac:dyDescent="0.2">
      <c r="M2859" s="118"/>
    </row>
    <row r="2860" spans="13:13" x14ac:dyDescent="0.2">
      <c r="M2860" s="118"/>
    </row>
    <row r="2861" spans="13:13" x14ac:dyDescent="0.2">
      <c r="M2861" s="118"/>
    </row>
    <row r="2862" spans="13:13" x14ac:dyDescent="0.2">
      <c r="M2862" s="118"/>
    </row>
    <row r="2863" spans="13:13" x14ac:dyDescent="0.2">
      <c r="M2863" s="118"/>
    </row>
    <row r="2864" spans="13:13" x14ac:dyDescent="0.2">
      <c r="M2864" s="118"/>
    </row>
    <row r="2865" spans="13:13" x14ac:dyDescent="0.2">
      <c r="M2865" s="118"/>
    </row>
    <row r="2866" spans="13:13" x14ac:dyDescent="0.2">
      <c r="M2866" s="118"/>
    </row>
    <row r="2867" spans="13:13" x14ac:dyDescent="0.2">
      <c r="M2867" s="118"/>
    </row>
    <row r="2868" spans="13:13" x14ac:dyDescent="0.2">
      <c r="M2868" s="118"/>
    </row>
    <row r="2869" spans="13:13" x14ac:dyDescent="0.2">
      <c r="M2869" s="118"/>
    </row>
    <row r="2870" spans="13:13" x14ac:dyDescent="0.2">
      <c r="M2870" s="118"/>
    </row>
    <row r="2871" spans="13:13" x14ac:dyDescent="0.2">
      <c r="M2871" s="118"/>
    </row>
    <row r="2872" spans="13:13" x14ac:dyDescent="0.2">
      <c r="M2872" s="118"/>
    </row>
    <row r="2873" spans="13:13" x14ac:dyDescent="0.2">
      <c r="M2873" s="118"/>
    </row>
    <row r="2874" spans="13:13" x14ac:dyDescent="0.2">
      <c r="M2874" s="118"/>
    </row>
    <row r="2875" spans="13:13" x14ac:dyDescent="0.2">
      <c r="M2875" s="118"/>
    </row>
    <row r="2876" spans="13:13" x14ac:dyDescent="0.2">
      <c r="M2876" s="118"/>
    </row>
    <row r="2877" spans="13:13" x14ac:dyDescent="0.2">
      <c r="M2877" s="118"/>
    </row>
    <row r="2878" spans="13:13" x14ac:dyDescent="0.2">
      <c r="M2878" s="118"/>
    </row>
    <row r="2879" spans="13:13" x14ac:dyDescent="0.2">
      <c r="M2879" s="118"/>
    </row>
    <row r="2880" spans="13:13" x14ac:dyDescent="0.2">
      <c r="M2880" s="118"/>
    </row>
    <row r="2881" spans="13:13" x14ac:dyDescent="0.2">
      <c r="M2881" s="118"/>
    </row>
    <row r="2882" spans="13:13" x14ac:dyDescent="0.2">
      <c r="M2882" s="118"/>
    </row>
    <row r="2883" spans="13:13" x14ac:dyDescent="0.2">
      <c r="M2883" s="118"/>
    </row>
    <row r="2884" spans="13:13" x14ac:dyDescent="0.2">
      <c r="M2884" s="118"/>
    </row>
    <row r="2885" spans="13:13" x14ac:dyDescent="0.2">
      <c r="M2885" s="118"/>
    </row>
    <row r="2886" spans="13:13" x14ac:dyDescent="0.2">
      <c r="M2886" s="118"/>
    </row>
    <row r="2887" spans="13:13" x14ac:dyDescent="0.2">
      <c r="M2887" s="118"/>
    </row>
    <row r="2888" spans="13:13" x14ac:dyDescent="0.2">
      <c r="M2888" s="118"/>
    </row>
    <row r="2889" spans="13:13" x14ac:dyDescent="0.2">
      <c r="M2889" s="118"/>
    </row>
    <row r="2890" spans="13:13" x14ac:dyDescent="0.2">
      <c r="M2890" s="118"/>
    </row>
    <row r="2891" spans="13:13" x14ac:dyDescent="0.2">
      <c r="M2891" s="118"/>
    </row>
    <row r="2892" spans="13:13" x14ac:dyDescent="0.2">
      <c r="M2892" s="118"/>
    </row>
    <row r="2893" spans="13:13" x14ac:dyDescent="0.2">
      <c r="M2893" s="118"/>
    </row>
    <row r="2894" spans="13:13" x14ac:dyDescent="0.2">
      <c r="M2894" s="118"/>
    </row>
    <row r="2895" spans="13:13" x14ac:dyDescent="0.2">
      <c r="M2895" s="118"/>
    </row>
    <row r="2896" spans="13:13" x14ac:dyDescent="0.2">
      <c r="M2896" s="118"/>
    </row>
    <row r="2897" spans="13:13" x14ac:dyDescent="0.2">
      <c r="M2897" s="118"/>
    </row>
    <row r="2898" spans="13:13" x14ac:dyDescent="0.2">
      <c r="M2898" s="118"/>
    </row>
    <row r="2899" spans="13:13" x14ac:dyDescent="0.2">
      <c r="M2899" s="118"/>
    </row>
    <row r="2900" spans="13:13" x14ac:dyDescent="0.2">
      <c r="M2900" s="118"/>
    </row>
    <row r="2901" spans="13:13" x14ac:dyDescent="0.2">
      <c r="M2901" s="118"/>
    </row>
    <row r="2902" spans="13:13" x14ac:dyDescent="0.2">
      <c r="M2902" s="118"/>
    </row>
    <row r="2903" spans="13:13" x14ac:dyDescent="0.2">
      <c r="M2903" s="118"/>
    </row>
    <row r="2904" spans="13:13" x14ac:dyDescent="0.2">
      <c r="M2904" s="118"/>
    </row>
    <row r="2905" spans="13:13" x14ac:dyDescent="0.2">
      <c r="M2905" s="118"/>
    </row>
    <row r="2906" spans="13:13" x14ac:dyDescent="0.2">
      <c r="M2906" s="118"/>
    </row>
    <row r="2907" spans="13:13" x14ac:dyDescent="0.2">
      <c r="M2907" s="118"/>
    </row>
    <row r="2908" spans="13:13" x14ac:dyDescent="0.2">
      <c r="M2908" s="118"/>
    </row>
    <row r="2909" spans="13:13" x14ac:dyDescent="0.2">
      <c r="M2909" s="118"/>
    </row>
    <row r="2910" spans="13:13" x14ac:dyDescent="0.2">
      <c r="M2910" s="118"/>
    </row>
    <row r="2911" spans="13:13" x14ac:dyDescent="0.2">
      <c r="M2911" s="118"/>
    </row>
    <row r="2912" spans="13:13" x14ac:dyDescent="0.2">
      <c r="M2912" s="118"/>
    </row>
    <row r="2913" spans="13:13" x14ac:dyDescent="0.2">
      <c r="M2913" s="118"/>
    </row>
    <row r="2914" spans="13:13" x14ac:dyDescent="0.2">
      <c r="M2914" s="118"/>
    </row>
    <row r="2915" spans="13:13" x14ac:dyDescent="0.2">
      <c r="M2915" s="118"/>
    </row>
    <row r="2916" spans="13:13" x14ac:dyDescent="0.2">
      <c r="M2916" s="118"/>
    </row>
    <row r="2917" spans="13:13" x14ac:dyDescent="0.2">
      <c r="M2917" s="118"/>
    </row>
    <row r="2918" spans="13:13" x14ac:dyDescent="0.2">
      <c r="M2918" s="118"/>
    </row>
    <row r="2919" spans="13:13" x14ac:dyDescent="0.2">
      <c r="M2919" s="118"/>
    </row>
    <row r="2920" spans="13:13" x14ac:dyDescent="0.2">
      <c r="M2920" s="118"/>
    </row>
    <row r="2921" spans="13:13" x14ac:dyDescent="0.2">
      <c r="M2921" s="118"/>
    </row>
    <row r="2922" spans="13:13" x14ac:dyDescent="0.2">
      <c r="M2922" s="118"/>
    </row>
    <row r="2923" spans="13:13" x14ac:dyDescent="0.2">
      <c r="M2923" s="118"/>
    </row>
    <row r="2924" spans="13:13" x14ac:dyDescent="0.2">
      <c r="M2924" s="118"/>
    </row>
    <row r="2925" spans="13:13" x14ac:dyDescent="0.2">
      <c r="M2925" s="118"/>
    </row>
    <row r="2926" spans="13:13" x14ac:dyDescent="0.2">
      <c r="M2926" s="118"/>
    </row>
    <row r="2927" spans="13:13" x14ac:dyDescent="0.2">
      <c r="M2927" s="118"/>
    </row>
    <row r="2928" spans="13:13" x14ac:dyDescent="0.2">
      <c r="M2928" s="118"/>
    </row>
    <row r="2929" spans="13:13" x14ac:dyDescent="0.2">
      <c r="M2929" s="118"/>
    </row>
    <row r="2930" spans="13:13" x14ac:dyDescent="0.2">
      <c r="M2930" s="118"/>
    </row>
    <row r="2931" spans="13:13" x14ac:dyDescent="0.2">
      <c r="M2931" s="118"/>
    </row>
    <row r="2932" spans="13:13" x14ac:dyDescent="0.2">
      <c r="M2932" s="118"/>
    </row>
    <row r="2933" spans="13:13" x14ac:dyDescent="0.2">
      <c r="M2933" s="118"/>
    </row>
    <row r="2934" spans="13:13" x14ac:dyDescent="0.2">
      <c r="M2934" s="118"/>
    </row>
    <row r="2935" spans="13:13" x14ac:dyDescent="0.2">
      <c r="M2935" s="118"/>
    </row>
    <row r="2936" spans="13:13" x14ac:dyDescent="0.2">
      <c r="M2936" s="118"/>
    </row>
    <row r="2937" spans="13:13" x14ac:dyDescent="0.2">
      <c r="M2937" s="118"/>
    </row>
    <row r="2938" spans="13:13" x14ac:dyDescent="0.2">
      <c r="M2938" s="118"/>
    </row>
    <row r="2939" spans="13:13" x14ac:dyDescent="0.2">
      <c r="M2939" s="118"/>
    </row>
    <row r="2940" spans="13:13" x14ac:dyDescent="0.2">
      <c r="M2940" s="118"/>
    </row>
    <row r="2941" spans="13:13" x14ac:dyDescent="0.2">
      <c r="M2941" s="118"/>
    </row>
    <row r="2942" spans="13:13" x14ac:dyDescent="0.2">
      <c r="M2942" s="118"/>
    </row>
    <row r="2943" spans="13:13" x14ac:dyDescent="0.2">
      <c r="M2943" s="118"/>
    </row>
    <row r="2944" spans="13:13" x14ac:dyDescent="0.2">
      <c r="M2944" s="118"/>
    </row>
    <row r="2945" spans="13:13" x14ac:dyDescent="0.2">
      <c r="M2945" s="118"/>
    </row>
    <row r="2946" spans="13:13" x14ac:dyDescent="0.2">
      <c r="M2946" s="118"/>
    </row>
    <row r="2947" spans="13:13" x14ac:dyDescent="0.2">
      <c r="M2947" s="118"/>
    </row>
    <row r="2948" spans="13:13" x14ac:dyDescent="0.2">
      <c r="M2948" s="118"/>
    </row>
    <row r="2949" spans="13:13" x14ac:dyDescent="0.2">
      <c r="M2949" s="118"/>
    </row>
    <row r="2950" spans="13:13" x14ac:dyDescent="0.2">
      <c r="M2950" s="118"/>
    </row>
    <row r="2951" spans="13:13" x14ac:dyDescent="0.2">
      <c r="M2951" s="118"/>
    </row>
    <row r="2952" spans="13:13" x14ac:dyDescent="0.2">
      <c r="M2952" s="118"/>
    </row>
    <row r="2953" spans="13:13" x14ac:dyDescent="0.2">
      <c r="M2953" s="118"/>
    </row>
    <row r="2954" spans="13:13" x14ac:dyDescent="0.2">
      <c r="M2954" s="118"/>
    </row>
    <row r="2955" spans="13:13" x14ac:dyDescent="0.2">
      <c r="M2955" s="118"/>
    </row>
    <row r="2956" spans="13:13" x14ac:dyDescent="0.2">
      <c r="M2956" s="118"/>
    </row>
    <row r="2957" spans="13:13" x14ac:dyDescent="0.2">
      <c r="M2957" s="118"/>
    </row>
    <row r="2958" spans="13:13" x14ac:dyDescent="0.2">
      <c r="M2958" s="118"/>
    </row>
    <row r="2959" spans="13:13" x14ac:dyDescent="0.2">
      <c r="M2959" s="118"/>
    </row>
    <row r="2960" spans="13:13" x14ac:dyDescent="0.2">
      <c r="M2960" s="118"/>
    </row>
    <row r="2961" spans="13:13" x14ac:dyDescent="0.2">
      <c r="M2961" s="118"/>
    </row>
    <row r="2962" spans="13:13" x14ac:dyDescent="0.2">
      <c r="M2962" s="118"/>
    </row>
    <row r="2963" spans="13:13" x14ac:dyDescent="0.2">
      <c r="M2963" s="118"/>
    </row>
    <row r="2964" spans="13:13" x14ac:dyDescent="0.2">
      <c r="M2964" s="118"/>
    </row>
    <row r="2965" spans="13:13" x14ac:dyDescent="0.2">
      <c r="M2965" s="118"/>
    </row>
    <row r="2966" spans="13:13" x14ac:dyDescent="0.2">
      <c r="M2966" s="118"/>
    </row>
    <row r="2967" spans="13:13" x14ac:dyDescent="0.2">
      <c r="M2967" s="118"/>
    </row>
    <row r="2968" spans="13:13" x14ac:dyDescent="0.2">
      <c r="M2968" s="118"/>
    </row>
    <row r="2969" spans="13:13" x14ac:dyDescent="0.2">
      <c r="M2969" s="118"/>
    </row>
    <row r="2970" spans="13:13" x14ac:dyDescent="0.2">
      <c r="M2970" s="118"/>
    </row>
    <row r="2971" spans="13:13" x14ac:dyDescent="0.2">
      <c r="M2971" s="118"/>
    </row>
    <row r="2972" spans="13:13" x14ac:dyDescent="0.2">
      <c r="M2972" s="118"/>
    </row>
    <row r="2973" spans="13:13" x14ac:dyDescent="0.2">
      <c r="M2973" s="118"/>
    </row>
    <row r="2974" spans="13:13" x14ac:dyDescent="0.2">
      <c r="M2974" s="118"/>
    </row>
    <row r="2975" spans="13:13" x14ac:dyDescent="0.2">
      <c r="M2975" s="118"/>
    </row>
    <row r="2976" spans="13:13" x14ac:dyDescent="0.2">
      <c r="M2976" s="118"/>
    </row>
    <row r="2977" spans="13:13" x14ac:dyDescent="0.2">
      <c r="M2977" s="118"/>
    </row>
    <row r="2978" spans="13:13" x14ac:dyDescent="0.2">
      <c r="M2978" s="118"/>
    </row>
    <row r="2979" spans="13:13" x14ac:dyDescent="0.2">
      <c r="M2979" s="118"/>
    </row>
    <row r="2980" spans="13:13" x14ac:dyDescent="0.2">
      <c r="M2980" s="118"/>
    </row>
    <row r="2981" spans="13:13" x14ac:dyDescent="0.2">
      <c r="M2981" s="118"/>
    </row>
    <row r="2982" spans="13:13" x14ac:dyDescent="0.2">
      <c r="M2982" s="118"/>
    </row>
    <row r="2983" spans="13:13" x14ac:dyDescent="0.2">
      <c r="M2983" s="118"/>
    </row>
    <row r="2984" spans="13:13" x14ac:dyDescent="0.2">
      <c r="M2984" s="118"/>
    </row>
    <row r="2985" spans="13:13" x14ac:dyDescent="0.2">
      <c r="M2985" s="118"/>
    </row>
    <row r="2986" spans="13:13" x14ac:dyDescent="0.2">
      <c r="M2986" s="118"/>
    </row>
    <row r="2987" spans="13:13" x14ac:dyDescent="0.2">
      <c r="M2987" s="118"/>
    </row>
    <row r="2988" spans="13:13" x14ac:dyDescent="0.2">
      <c r="M2988" s="118"/>
    </row>
    <row r="2989" spans="13:13" x14ac:dyDescent="0.2">
      <c r="M2989" s="118"/>
    </row>
    <row r="2990" spans="13:13" x14ac:dyDescent="0.2">
      <c r="M2990" s="118"/>
    </row>
    <row r="2991" spans="13:13" x14ac:dyDescent="0.2">
      <c r="M2991" s="118"/>
    </row>
    <row r="2992" spans="13:13" x14ac:dyDescent="0.2">
      <c r="M2992" s="118"/>
    </row>
    <row r="2993" spans="13:13" x14ac:dyDescent="0.2">
      <c r="M2993" s="118"/>
    </row>
    <row r="2994" spans="13:13" x14ac:dyDescent="0.2">
      <c r="M2994" s="118"/>
    </row>
    <row r="2995" spans="13:13" x14ac:dyDescent="0.2">
      <c r="M2995" s="118"/>
    </row>
    <row r="2996" spans="13:13" x14ac:dyDescent="0.2">
      <c r="M2996" s="118"/>
    </row>
    <row r="2997" spans="13:13" x14ac:dyDescent="0.2">
      <c r="M2997" s="118"/>
    </row>
    <row r="2998" spans="13:13" x14ac:dyDescent="0.2">
      <c r="M2998" s="118"/>
    </row>
    <row r="2999" spans="13:13" x14ac:dyDescent="0.2">
      <c r="M2999" s="118"/>
    </row>
    <row r="3000" spans="13:13" x14ac:dyDescent="0.2">
      <c r="M3000" s="118"/>
    </row>
    <row r="3001" spans="13:13" x14ac:dyDescent="0.2">
      <c r="M3001" s="118"/>
    </row>
    <row r="3002" spans="13:13" x14ac:dyDescent="0.2">
      <c r="M3002" s="118"/>
    </row>
    <row r="3003" spans="13:13" x14ac:dyDescent="0.2">
      <c r="M3003" s="118"/>
    </row>
    <row r="3004" spans="13:13" x14ac:dyDescent="0.2">
      <c r="M3004" s="118"/>
    </row>
    <row r="3005" spans="13:13" x14ac:dyDescent="0.2">
      <c r="M3005" s="118"/>
    </row>
    <row r="3006" spans="13:13" x14ac:dyDescent="0.2">
      <c r="M3006" s="118"/>
    </row>
    <row r="3007" spans="13:13" x14ac:dyDescent="0.2">
      <c r="M3007" s="118"/>
    </row>
    <row r="3008" spans="13:13" x14ac:dyDescent="0.2">
      <c r="M3008" s="118"/>
    </row>
    <row r="3009" spans="13:13" x14ac:dyDescent="0.2">
      <c r="M3009" s="118"/>
    </row>
    <row r="3010" spans="13:13" x14ac:dyDescent="0.2">
      <c r="M3010" s="118"/>
    </row>
    <row r="3011" spans="13:13" x14ac:dyDescent="0.2">
      <c r="M3011" s="118"/>
    </row>
    <row r="3012" spans="13:13" x14ac:dyDescent="0.2">
      <c r="M3012" s="118"/>
    </row>
    <row r="3013" spans="13:13" x14ac:dyDescent="0.2">
      <c r="M3013" s="118"/>
    </row>
    <row r="3014" spans="13:13" x14ac:dyDescent="0.2">
      <c r="M3014" s="118"/>
    </row>
    <row r="3015" spans="13:13" x14ac:dyDescent="0.2">
      <c r="M3015" s="118"/>
    </row>
    <row r="3016" spans="13:13" x14ac:dyDescent="0.2">
      <c r="M3016" s="118"/>
    </row>
    <row r="3017" spans="13:13" x14ac:dyDescent="0.2">
      <c r="M3017" s="118"/>
    </row>
    <row r="3018" spans="13:13" x14ac:dyDescent="0.2">
      <c r="M3018" s="118"/>
    </row>
    <row r="3019" spans="13:13" x14ac:dyDescent="0.2">
      <c r="M3019" s="118"/>
    </row>
    <row r="3020" spans="13:13" x14ac:dyDescent="0.2">
      <c r="M3020" s="118"/>
    </row>
    <row r="3021" spans="13:13" x14ac:dyDescent="0.2">
      <c r="M3021" s="118"/>
    </row>
    <row r="3022" spans="13:13" x14ac:dyDescent="0.2">
      <c r="M3022" s="118"/>
    </row>
    <row r="3023" spans="13:13" x14ac:dyDescent="0.2">
      <c r="M3023" s="118"/>
    </row>
    <row r="3024" spans="13:13" x14ac:dyDescent="0.2">
      <c r="M3024" s="118"/>
    </row>
    <row r="3025" spans="13:13" x14ac:dyDescent="0.2">
      <c r="M3025" s="118"/>
    </row>
    <row r="3026" spans="13:13" x14ac:dyDescent="0.2">
      <c r="M3026" s="118"/>
    </row>
    <row r="3027" spans="13:13" x14ac:dyDescent="0.2">
      <c r="M3027" s="118"/>
    </row>
    <row r="3028" spans="13:13" x14ac:dyDescent="0.2">
      <c r="M3028" s="118"/>
    </row>
    <row r="3029" spans="13:13" x14ac:dyDescent="0.2">
      <c r="M3029" s="118"/>
    </row>
    <row r="3030" spans="13:13" x14ac:dyDescent="0.2">
      <c r="M3030" s="118"/>
    </row>
    <row r="3031" spans="13:13" x14ac:dyDescent="0.2">
      <c r="M3031" s="118"/>
    </row>
    <row r="3032" spans="13:13" x14ac:dyDescent="0.2">
      <c r="M3032" s="118"/>
    </row>
    <row r="3033" spans="13:13" x14ac:dyDescent="0.2">
      <c r="M3033" s="118"/>
    </row>
    <row r="3034" spans="13:13" x14ac:dyDescent="0.2">
      <c r="M3034" s="118"/>
    </row>
    <row r="3035" spans="13:13" x14ac:dyDescent="0.2">
      <c r="M3035" s="118"/>
    </row>
    <row r="3036" spans="13:13" x14ac:dyDescent="0.2">
      <c r="M3036" s="118"/>
    </row>
    <row r="3037" spans="13:13" x14ac:dyDescent="0.2">
      <c r="M3037" s="118"/>
    </row>
    <row r="3038" spans="13:13" x14ac:dyDescent="0.2">
      <c r="M3038" s="118"/>
    </row>
    <row r="3039" spans="13:13" x14ac:dyDescent="0.2">
      <c r="M3039" s="118"/>
    </row>
    <row r="3040" spans="13:13" x14ac:dyDescent="0.2">
      <c r="M3040" s="118"/>
    </row>
    <row r="3041" spans="13:13" x14ac:dyDescent="0.2">
      <c r="M3041" s="118"/>
    </row>
    <row r="3042" spans="13:13" x14ac:dyDescent="0.2">
      <c r="M3042" s="118"/>
    </row>
    <row r="3043" spans="13:13" x14ac:dyDescent="0.2">
      <c r="M3043" s="118"/>
    </row>
    <row r="3044" spans="13:13" x14ac:dyDescent="0.2">
      <c r="M3044" s="118"/>
    </row>
    <row r="3045" spans="13:13" x14ac:dyDescent="0.2">
      <c r="M3045" s="118"/>
    </row>
    <row r="3046" spans="13:13" x14ac:dyDescent="0.2">
      <c r="M3046" s="118"/>
    </row>
    <row r="3047" spans="13:13" x14ac:dyDescent="0.2">
      <c r="M3047" s="118"/>
    </row>
    <row r="3048" spans="13:13" x14ac:dyDescent="0.2">
      <c r="M3048" s="118"/>
    </row>
    <row r="3049" spans="13:13" x14ac:dyDescent="0.2">
      <c r="M3049" s="118"/>
    </row>
    <row r="3050" spans="13:13" x14ac:dyDescent="0.2">
      <c r="M3050" s="118"/>
    </row>
    <row r="3051" spans="13:13" x14ac:dyDescent="0.2">
      <c r="M3051" s="118"/>
    </row>
    <row r="3052" spans="13:13" x14ac:dyDescent="0.2">
      <c r="M3052" s="118"/>
    </row>
    <row r="3053" spans="13:13" x14ac:dyDescent="0.2">
      <c r="M3053" s="118"/>
    </row>
    <row r="3054" spans="13:13" x14ac:dyDescent="0.2">
      <c r="M3054" s="118"/>
    </row>
    <row r="3055" spans="13:13" x14ac:dyDescent="0.2">
      <c r="M3055" s="118"/>
    </row>
    <row r="3056" spans="13:13" x14ac:dyDescent="0.2">
      <c r="M3056" s="118"/>
    </row>
    <row r="3057" spans="13:13" x14ac:dyDescent="0.2">
      <c r="M3057" s="118"/>
    </row>
    <row r="3058" spans="13:13" x14ac:dyDescent="0.2">
      <c r="M3058" s="118"/>
    </row>
    <row r="3059" spans="13:13" x14ac:dyDescent="0.2">
      <c r="M3059" s="118"/>
    </row>
    <row r="3060" spans="13:13" x14ac:dyDescent="0.2">
      <c r="M3060" s="118"/>
    </row>
    <row r="3061" spans="13:13" x14ac:dyDescent="0.2">
      <c r="M3061" s="118"/>
    </row>
    <row r="3062" spans="13:13" x14ac:dyDescent="0.2">
      <c r="M3062" s="118"/>
    </row>
    <row r="3063" spans="13:13" x14ac:dyDescent="0.2">
      <c r="M3063" s="118"/>
    </row>
    <row r="3064" spans="13:13" x14ac:dyDescent="0.2">
      <c r="M3064" s="118"/>
    </row>
    <row r="3065" spans="13:13" x14ac:dyDescent="0.2">
      <c r="M3065" s="118"/>
    </row>
    <row r="3066" spans="13:13" x14ac:dyDescent="0.2">
      <c r="M3066" s="118"/>
    </row>
    <row r="3067" spans="13:13" x14ac:dyDescent="0.2">
      <c r="M3067" s="118"/>
    </row>
    <row r="3068" spans="13:13" x14ac:dyDescent="0.2">
      <c r="M3068" s="118"/>
    </row>
    <row r="3069" spans="13:13" x14ac:dyDescent="0.2">
      <c r="M3069" s="118"/>
    </row>
    <row r="3070" spans="13:13" x14ac:dyDescent="0.2">
      <c r="M3070" s="118"/>
    </row>
    <row r="3071" spans="13:13" x14ac:dyDescent="0.2">
      <c r="M3071" s="118"/>
    </row>
    <row r="3072" spans="13:13" x14ac:dyDescent="0.2">
      <c r="M3072" s="118"/>
    </row>
    <row r="3073" spans="13:13" x14ac:dyDescent="0.2">
      <c r="M3073" s="118"/>
    </row>
    <row r="3074" spans="13:13" x14ac:dyDescent="0.2">
      <c r="M3074" s="118"/>
    </row>
    <row r="3075" spans="13:13" x14ac:dyDescent="0.2">
      <c r="M3075" s="118"/>
    </row>
    <row r="3076" spans="13:13" x14ac:dyDescent="0.2">
      <c r="M3076" s="118"/>
    </row>
    <row r="3077" spans="13:13" x14ac:dyDescent="0.2">
      <c r="M3077" s="118"/>
    </row>
    <row r="3078" spans="13:13" x14ac:dyDescent="0.2">
      <c r="M3078" s="118"/>
    </row>
    <row r="3079" spans="13:13" x14ac:dyDescent="0.2">
      <c r="M3079" s="118"/>
    </row>
    <row r="3080" spans="13:13" x14ac:dyDescent="0.2">
      <c r="M3080" s="118"/>
    </row>
    <row r="3081" spans="13:13" x14ac:dyDescent="0.2">
      <c r="M3081" s="118"/>
    </row>
    <row r="3082" spans="13:13" x14ac:dyDescent="0.2">
      <c r="M3082" s="118"/>
    </row>
    <row r="3083" spans="13:13" x14ac:dyDescent="0.2">
      <c r="M3083" s="118"/>
    </row>
    <row r="3084" spans="13:13" x14ac:dyDescent="0.2">
      <c r="M3084" s="118"/>
    </row>
    <row r="3085" spans="13:13" x14ac:dyDescent="0.2">
      <c r="M3085" s="118"/>
    </row>
    <row r="3086" spans="13:13" x14ac:dyDescent="0.2">
      <c r="M3086" s="118"/>
    </row>
    <row r="3087" spans="13:13" x14ac:dyDescent="0.2">
      <c r="M3087" s="118"/>
    </row>
    <row r="3088" spans="13:13" x14ac:dyDescent="0.2">
      <c r="M3088" s="118"/>
    </row>
    <row r="3089" spans="13:13" x14ac:dyDescent="0.2">
      <c r="M3089" s="118"/>
    </row>
    <row r="3090" spans="13:13" x14ac:dyDescent="0.2">
      <c r="M3090" s="118"/>
    </row>
    <row r="3091" spans="13:13" x14ac:dyDescent="0.2">
      <c r="M3091" s="118"/>
    </row>
    <row r="3092" spans="13:13" x14ac:dyDescent="0.2">
      <c r="M3092" s="118"/>
    </row>
    <row r="3093" spans="13:13" x14ac:dyDescent="0.2">
      <c r="M3093" s="118"/>
    </row>
    <row r="3094" spans="13:13" x14ac:dyDescent="0.2">
      <c r="M3094" s="118"/>
    </row>
    <row r="3095" spans="13:13" x14ac:dyDescent="0.2">
      <c r="M3095" s="118"/>
    </row>
    <row r="3096" spans="13:13" x14ac:dyDescent="0.2">
      <c r="M3096" s="118"/>
    </row>
    <row r="3097" spans="13:13" x14ac:dyDescent="0.2">
      <c r="M3097" s="118"/>
    </row>
    <row r="3098" spans="13:13" x14ac:dyDescent="0.2">
      <c r="M3098" s="118"/>
    </row>
    <row r="3099" spans="13:13" x14ac:dyDescent="0.2">
      <c r="M3099" s="118"/>
    </row>
    <row r="3100" spans="13:13" x14ac:dyDescent="0.2">
      <c r="M3100" s="118"/>
    </row>
    <row r="3101" spans="13:13" x14ac:dyDescent="0.2">
      <c r="M3101" s="118"/>
    </row>
    <row r="3102" spans="13:13" x14ac:dyDescent="0.2">
      <c r="M3102" s="118"/>
    </row>
    <row r="3103" spans="13:13" x14ac:dyDescent="0.2">
      <c r="M3103" s="118"/>
    </row>
    <row r="3104" spans="13:13" x14ac:dyDescent="0.2">
      <c r="M3104" s="118"/>
    </row>
    <row r="3105" spans="13:13" x14ac:dyDescent="0.2">
      <c r="M3105" s="118"/>
    </row>
    <row r="3106" spans="13:13" x14ac:dyDescent="0.2">
      <c r="M3106" s="118"/>
    </row>
    <row r="3107" spans="13:13" x14ac:dyDescent="0.2">
      <c r="M3107" s="118"/>
    </row>
    <row r="3108" spans="13:13" x14ac:dyDescent="0.2">
      <c r="M3108" s="118"/>
    </row>
    <row r="3109" spans="13:13" x14ac:dyDescent="0.2">
      <c r="M3109" s="118"/>
    </row>
    <row r="3110" spans="13:13" x14ac:dyDescent="0.2">
      <c r="M3110" s="118"/>
    </row>
    <row r="3111" spans="13:13" x14ac:dyDescent="0.2">
      <c r="M3111" s="118"/>
    </row>
    <row r="3112" spans="13:13" x14ac:dyDescent="0.2">
      <c r="M3112" s="118"/>
    </row>
    <row r="3113" spans="13:13" x14ac:dyDescent="0.2">
      <c r="M3113" s="118"/>
    </row>
    <row r="3114" spans="13:13" x14ac:dyDescent="0.2">
      <c r="M3114" s="118"/>
    </row>
    <row r="3115" spans="13:13" x14ac:dyDescent="0.2">
      <c r="M3115" s="118"/>
    </row>
    <row r="3116" spans="13:13" x14ac:dyDescent="0.2">
      <c r="M3116" s="118"/>
    </row>
    <row r="3117" spans="13:13" x14ac:dyDescent="0.2">
      <c r="M3117" s="118"/>
    </row>
    <row r="3118" spans="13:13" x14ac:dyDescent="0.2">
      <c r="M3118" s="118"/>
    </row>
    <row r="3119" spans="13:13" x14ac:dyDescent="0.2">
      <c r="M3119" s="118"/>
    </row>
    <row r="3120" spans="13:13" x14ac:dyDescent="0.2">
      <c r="M3120" s="118"/>
    </row>
    <row r="3121" spans="13:13" x14ac:dyDescent="0.2">
      <c r="M3121" s="118"/>
    </row>
    <row r="3122" spans="13:13" x14ac:dyDescent="0.2">
      <c r="M3122" s="118"/>
    </row>
    <row r="3123" spans="13:13" x14ac:dyDescent="0.2">
      <c r="M3123" s="118"/>
    </row>
    <row r="3124" spans="13:13" x14ac:dyDescent="0.2">
      <c r="M3124" s="118"/>
    </row>
    <row r="3125" spans="13:13" x14ac:dyDescent="0.2">
      <c r="M3125" s="118"/>
    </row>
    <row r="3126" spans="13:13" x14ac:dyDescent="0.2">
      <c r="M3126" s="118"/>
    </row>
    <row r="3127" spans="13:13" x14ac:dyDescent="0.2">
      <c r="M3127" s="118"/>
    </row>
    <row r="3128" spans="13:13" x14ac:dyDescent="0.2">
      <c r="M3128" s="118"/>
    </row>
    <row r="3129" spans="13:13" x14ac:dyDescent="0.2">
      <c r="M3129" s="118"/>
    </row>
    <row r="3130" spans="13:13" x14ac:dyDescent="0.2">
      <c r="M3130" s="118"/>
    </row>
    <row r="3131" spans="13:13" x14ac:dyDescent="0.2">
      <c r="M3131" s="118"/>
    </row>
    <row r="3132" spans="13:13" x14ac:dyDescent="0.2">
      <c r="M3132" s="118"/>
    </row>
    <row r="3133" spans="13:13" x14ac:dyDescent="0.2">
      <c r="M3133" s="118"/>
    </row>
    <row r="3134" spans="13:13" x14ac:dyDescent="0.2">
      <c r="M3134" s="118"/>
    </row>
    <row r="3135" spans="13:13" x14ac:dyDescent="0.2">
      <c r="M3135" s="118"/>
    </row>
    <row r="3136" spans="13:13" x14ac:dyDescent="0.2">
      <c r="M3136" s="118"/>
    </row>
    <row r="3137" spans="13:13" x14ac:dyDescent="0.2">
      <c r="M3137" s="118"/>
    </row>
    <row r="3138" spans="13:13" x14ac:dyDescent="0.2">
      <c r="M3138" s="118"/>
    </row>
    <row r="3139" spans="13:13" x14ac:dyDescent="0.2">
      <c r="M3139" s="118"/>
    </row>
    <row r="3140" spans="13:13" x14ac:dyDescent="0.2">
      <c r="M3140" s="118"/>
    </row>
    <row r="3141" spans="13:13" x14ac:dyDescent="0.2">
      <c r="M3141" s="118"/>
    </row>
    <row r="3142" spans="13:13" x14ac:dyDescent="0.2">
      <c r="M3142" s="118"/>
    </row>
    <row r="3143" spans="13:13" x14ac:dyDescent="0.2">
      <c r="M3143" s="118"/>
    </row>
    <row r="3144" spans="13:13" x14ac:dyDescent="0.2">
      <c r="M3144" s="118"/>
    </row>
    <row r="3145" spans="13:13" x14ac:dyDescent="0.2">
      <c r="M3145" s="118"/>
    </row>
    <row r="3146" spans="13:13" x14ac:dyDescent="0.2">
      <c r="M3146" s="118"/>
    </row>
    <row r="3147" spans="13:13" x14ac:dyDescent="0.2">
      <c r="M3147" s="118"/>
    </row>
    <row r="3148" spans="13:13" x14ac:dyDescent="0.2">
      <c r="M3148" s="118"/>
    </row>
    <row r="3149" spans="13:13" x14ac:dyDescent="0.2">
      <c r="M3149" s="118"/>
    </row>
    <row r="3150" spans="13:13" x14ac:dyDescent="0.2">
      <c r="M3150" s="118"/>
    </row>
    <row r="3151" spans="13:13" x14ac:dyDescent="0.2">
      <c r="M3151" s="118"/>
    </row>
    <row r="3152" spans="13:13" x14ac:dyDescent="0.2">
      <c r="M3152" s="118"/>
    </row>
    <row r="3153" spans="13:13" x14ac:dyDescent="0.2">
      <c r="M3153" s="118"/>
    </row>
    <row r="3154" spans="13:13" x14ac:dyDescent="0.2">
      <c r="M3154" s="118"/>
    </row>
    <row r="3155" spans="13:13" x14ac:dyDescent="0.2">
      <c r="M3155" s="118"/>
    </row>
    <row r="3156" spans="13:13" x14ac:dyDescent="0.2">
      <c r="M3156" s="118"/>
    </row>
    <row r="3157" spans="13:13" x14ac:dyDescent="0.2">
      <c r="M3157" s="118"/>
    </row>
    <row r="3158" spans="13:13" x14ac:dyDescent="0.2">
      <c r="M3158" s="118"/>
    </row>
    <row r="3159" spans="13:13" x14ac:dyDescent="0.2">
      <c r="M3159" s="118"/>
    </row>
    <row r="3160" spans="13:13" x14ac:dyDescent="0.2">
      <c r="M3160" s="118"/>
    </row>
    <row r="3161" spans="13:13" x14ac:dyDescent="0.2">
      <c r="M3161" s="118"/>
    </row>
    <row r="3162" spans="13:13" x14ac:dyDescent="0.2">
      <c r="M3162" s="118"/>
    </row>
    <row r="3163" spans="13:13" x14ac:dyDescent="0.2">
      <c r="M3163" s="118"/>
    </row>
    <row r="3164" spans="13:13" x14ac:dyDescent="0.2">
      <c r="M3164" s="118"/>
    </row>
    <row r="3165" spans="13:13" x14ac:dyDescent="0.2">
      <c r="M3165" s="118"/>
    </row>
    <row r="3166" spans="13:13" x14ac:dyDescent="0.2">
      <c r="M3166" s="118"/>
    </row>
    <row r="3167" spans="13:13" x14ac:dyDescent="0.2">
      <c r="M3167" s="118"/>
    </row>
    <row r="3168" spans="13:13" x14ac:dyDescent="0.2">
      <c r="M3168" s="118"/>
    </row>
    <row r="3169" spans="13:13" x14ac:dyDescent="0.2">
      <c r="M3169" s="118"/>
    </row>
    <row r="3170" spans="13:13" x14ac:dyDescent="0.2">
      <c r="M3170" s="118"/>
    </row>
    <row r="3171" spans="13:13" x14ac:dyDescent="0.2">
      <c r="M3171" s="118"/>
    </row>
    <row r="3172" spans="13:13" x14ac:dyDescent="0.2">
      <c r="M3172" s="118"/>
    </row>
    <row r="3173" spans="13:13" x14ac:dyDescent="0.2">
      <c r="M3173" s="118"/>
    </row>
    <row r="3174" spans="13:13" x14ac:dyDescent="0.2">
      <c r="M3174" s="118"/>
    </row>
    <row r="3175" spans="13:13" x14ac:dyDescent="0.2">
      <c r="M3175" s="118"/>
    </row>
    <row r="3176" spans="13:13" x14ac:dyDescent="0.2">
      <c r="M3176" s="118"/>
    </row>
    <row r="3177" spans="13:13" x14ac:dyDescent="0.2">
      <c r="M3177" s="118"/>
    </row>
    <row r="3178" spans="13:13" x14ac:dyDescent="0.2">
      <c r="M3178" s="118"/>
    </row>
    <row r="3179" spans="13:13" x14ac:dyDescent="0.2">
      <c r="M3179" s="118"/>
    </row>
    <row r="3180" spans="13:13" x14ac:dyDescent="0.2">
      <c r="M3180" s="118"/>
    </row>
    <row r="3181" spans="13:13" x14ac:dyDescent="0.2">
      <c r="M3181" s="118"/>
    </row>
    <row r="3182" spans="13:13" x14ac:dyDescent="0.2">
      <c r="M3182" s="118"/>
    </row>
    <row r="3183" spans="13:13" x14ac:dyDescent="0.2">
      <c r="M3183" s="118"/>
    </row>
    <row r="3184" spans="13:13" x14ac:dyDescent="0.2">
      <c r="M3184" s="118"/>
    </row>
    <row r="3185" spans="13:13" x14ac:dyDescent="0.2">
      <c r="M3185" s="118"/>
    </row>
    <row r="3186" spans="13:13" x14ac:dyDescent="0.2">
      <c r="M3186" s="118"/>
    </row>
    <row r="3187" spans="13:13" x14ac:dyDescent="0.2">
      <c r="M3187" s="118"/>
    </row>
    <row r="3188" spans="13:13" x14ac:dyDescent="0.2">
      <c r="M3188" s="118"/>
    </row>
    <row r="3189" spans="13:13" x14ac:dyDescent="0.2">
      <c r="M3189" s="118"/>
    </row>
    <row r="3190" spans="13:13" x14ac:dyDescent="0.2">
      <c r="M3190" s="118"/>
    </row>
    <row r="3191" spans="13:13" x14ac:dyDescent="0.2">
      <c r="M3191" s="118"/>
    </row>
    <row r="3192" spans="13:13" x14ac:dyDescent="0.2">
      <c r="M3192" s="118"/>
    </row>
    <row r="3193" spans="13:13" x14ac:dyDescent="0.2">
      <c r="M3193" s="118"/>
    </row>
    <row r="3194" spans="13:13" x14ac:dyDescent="0.2">
      <c r="M3194" s="118"/>
    </row>
    <row r="3195" spans="13:13" x14ac:dyDescent="0.2">
      <c r="M3195" s="118"/>
    </row>
    <row r="3196" spans="13:13" x14ac:dyDescent="0.2">
      <c r="M3196" s="118"/>
    </row>
    <row r="3197" spans="13:13" x14ac:dyDescent="0.2">
      <c r="M3197" s="118"/>
    </row>
    <row r="3198" spans="13:13" x14ac:dyDescent="0.2">
      <c r="M3198" s="118"/>
    </row>
    <row r="3199" spans="13:13" x14ac:dyDescent="0.2">
      <c r="M3199" s="118"/>
    </row>
    <row r="3200" spans="13:13" x14ac:dyDescent="0.2">
      <c r="M3200" s="118"/>
    </row>
    <row r="3201" spans="13:13" x14ac:dyDescent="0.2">
      <c r="M3201" s="118"/>
    </row>
    <row r="3202" spans="13:13" x14ac:dyDescent="0.2">
      <c r="M3202" s="118"/>
    </row>
    <row r="3203" spans="13:13" x14ac:dyDescent="0.2">
      <c r="M3203" s="118"/>
    </row>
    <row r="3204" spans="13:13" x14ac:dyDescent="0.2">
      <c r="M3204" s="118"/>
    </row>
    <row r="3205" spans="13:13" x14ac:dyDescent="0.2">
      <c r="M3205" s="118"/>
    </row>
    <row r="3206" spans="13:13" x14ac:dyDescent="0.2">
      <c r="M3206" s="118"/>
    </row>
    <row r="3207" spans="13:13" x14ac:dyDescent="0.2">
      <c r="M3207" s="118"/>
    </row>
    <row r="3208" spans="13:13" x14ac:dyDescent="0.2">
      <c r="M3208" s="118"/>
    </row>
    <row r="3209" spans="13:13" x14ac:dyDescent="0.2">
      <c r="M3209" s="118"/>
    </row>
    <row r="3210" spans="13:13" x14ac:dyDescent="0.2">
      <c r="M3210" s="118"/>
    </row>
    <row r="3211" spans="13:13" x14ac:dyDescent="0.2">
      <c r="M3211" s="118"/>
    </row>
    <row r="3212" spans="13:13" x14ac:dyDescent="0.2">
      <c r="M3212" s="118"/>
    </row>
    <row r="3213" spans="13:13" x14ac:dyDescent="0.2">
      <c r="M3213" s="118"/>
    </row>
    <row r="3214" spans="13:13" x14ac:dyDescent="0.2">
      <c r="M3214" s="118"/>
    </row>
    <row r="3215" spans="13:13" x14ac:dyDescent="0.2">
      <c r="M3215" s="118"/>
    </row>
    <row r="3216" spans="13:13" x14ac:dyDescent="0.2">
      <c r="M3216" s="118"/>
    </row>
    <row r="3217" spans="13:13" x14ac:dyDescent="0.2">
      <c r="M3217" s="118"/>
    </row>
    <row r="3218" spans="13:13" x14ac:dyDescent="0.2">
      <c r="M3218" s="118"/>
    </row>
    <row r="3219" spans="13:13" x14ac:dyDescent="0.2">
      <c r="M3219" s="118"/>
    </row>
    <row r="3220" spans="13:13" x14ac:dyDescent="0.2">
      <c r="M3220" s="118"/>
    </row>
    <row r="3221" spans="13:13" x14ac:dyDescent="0.2">
      <c r="M3221" s="118"/>
    </row>
    <row r="3222" spans="13:13" x14ac:dyDescent="0.2">
      <c r="M3222" s="118"/>
    </row>
    <row r="3223" spans="13:13" x14ac:dyDescent="0.2">
      <c r="M3223" s="118"/>
    </row>
    <row r="3224" spans="13:13" x14ac:dyDescent="0.2">
      <c r="M3224" s="118"/>
    </row>
    <row r="3225" spans="13:13" x14ac:dyDescent="0.2">
      <c r="M3225" s="118"/>
    </row>
    <row r="3226" spans="13:13" x14ac:dyDescent="0.2">
      <c r="M3226" s="118"/>
    </row>
    <row r="3227" spans="13:13" x14ac:dyDescent="0.2">
      <c r="M3227" s="118"/>
    </row>
    <row r="3228" spans="13:13" x14ac:dyDescent="0.2">
      <c r="M3228" s="118"/>
    </row>
    <row r="3229" spans="13:13" x14ac:dyDescent="0.2">
      <c r="M3229" s="118"/>
    </row>
    <row r="3230" spans="13:13" x14ac:dyDescent="0.2">
      <c r="M3230" s="118"/>
    </row>
    <row r="3231" spans="13:13" x14ac:dyDescent="0.2">
      <c r="M3231" s="118"/>
    </row>
    <row r="3232" spans="13:13" x14ac:dyDescent="0.2">
      <c r="M3232" s="118"/>
    </row>
    <row r="3233" spans="13:13" x14ac:dyDescent="0.2">
      <c r="M3233" s="118"/>
    </row>
    <row r="3234" spans="13:13" x14ac:dyDescent="0.2">
      <c r="M3234" s="118"/>
    </row>
    <row r="3235" spans="13:13" x14ac:dyDescent="0.2">
      <c r="M3235" s="118"/>
    </row>
    <row r="3236" spans="13:13" x14ac:dyDescent="0.2">
      <c r="M3236" s="118"/>
    </row>
    <row r="3237" spans="13:13" x14ac:dyDescent="0.2">
      <c r="M3237" s="118"/>
    </row>
    <row r="3238" spans="13:13" x14ac:dyDescent="0.2">
      <c r="M3238" s="118"/>
    </row>
    <row r="3239" spans="13:13" x14ac:dyDescent="0.2">
      <c r="M3239" s="118"/>
    </row>
    <row r="3240" spans="13:13" x14ac:dyDescent="0.2">
      <c r="M3240" s="118"/>
    </row>
    <row r="3241" spans="13:13" x14ac:dyDescent="0.2">
      <c r="M3241" s="118"/>
    </row>
    <row r="3242" spans="13:13" x14ac:dyDescent="0.2">
      <c r="M3242" s="118"/>
    </row>
    <row r="3243" spans="13:13" x14ac:dyDescent="0.2">
      <c r="M3243" s="118"/>
    </row>
    <row r="3244" spans="13:13" x14ac:dyDescent="0.2">
      <c r="M3244" s="118"/>
    </row>
    <row r="3245" spans="13:13" x14ac:dyDescent="0.2">
      <c r="M3245" s="118"/>
    </row>
    <row r="3246" spans="13:13" x14ac:dyDescent="0.2">
      <c r="M3246" s="118"/>
    </row>
    <row r="3247" spans="13:13" x14ac:dyDescent="0.2">
      <c r="M3247" s="118"/>
    </row>
    <row r="3248" spans="13:13" x14ac:dyDescent="0.2">
      <c r="M3248" s="118"/>
    </row>
    <row r="3249" spans="13:13" x14ac:dyDescent="0.2">
      <c r="M3249" s="118"/>
    </row>
    <row r="3250" spans="13:13" x14ac:dyDescent="0.2">
      <c r="M3250" s="118"/>
    </row>
    <row r="3251" spans="13:13" x14ac:dyDescent="0.2">
      <c r="M3251" s="118"/>
    </row>
    <row r="3252" spans="13:13" x14ac:dyDescent="0.2">
      <c r="M3252" s="118"/>
    </row>
    <row r="3253" spans="13:13" x14ac:dyDescent="0.2">
      <c r="M3253" s="118"/>
    </row>
    <row r="3254" spans="13:13" x14ac:dyDescent="0.2">
      <c r="M3254" s="118"/>
    </row>
    <row r="3255" spans="13:13" x14ac:dyDescent="0.2">
      <c r="M3255" s="118"/>
    </row>
    <row r="3256" spans="13:13" x14ac:dyDescent="0.2">
      <c r="M3256" s="118"/>
    </row>
    <row r="3257" spans="13:13" x14ac:dyDescent="0.2">
      <c r="M3257" s="118"/>
    </row>
    <row r="3258" spans="13:13" x14ac:dyDescent="0.2">
      <c r="M3258" s="118"/>
    </row>
    <row r="3259" spans="13:13" x14ac:dyDescent="0.2">
      <c r="M3259" s="118"/>
    </row>
    <row r="3260" spans="13:13" x14ac:dyDescent="0.2">
      <c r="M3260" s="118"/>
    </row>
    <row r="3261" spans="13:13" x14ac:dyDescent="0.2">
      <c r="M3261" s="118"/>
    </row>
    <row r="3262" spans="13:13" x14ac:dyDescent="0.2">
      <c r="M3262" s="118"/>
    </row>
    <row r="3263" spans="13:13" x14ac:dyDescent="0.2">
      <c r="M3263" s="118"/>
    </row>
    <row r="3264" spans="13:13" x14ac:dyDescent="0.2">
      <c r="M3264" s="118"/>
    </row>
    <row r="3265" spans="13:13" x14ac:dyDescent="0.2">
      <c r="M3265" s="118"/>
    </row>
    <row r="3266" spans="13:13" x14ac:dyDescent="0.2">
      <c r="M3266" s="118"/>
    </row>
    <row r="3267" spans="13:13" x14ac:dyDescent="0.2">
      <c r="M3267" s="118"/>
    </row>
    <row r="3268" spans="13:13" x14ac:dyDescent="0.2">
      <c r="M3268" s="118"/>
    </row>
    <row r="3269" spans="13:13" x14ac:dyDescent="0.2">
      <c r="M3269" s="118"/>
    </row>
    <row r="3270" spans="13:13" x14ac:dyDescent="0.2">
      <c r="M3270" s="118"/>
    </row>
    <row r="3271" spans="13:13" x14ac:dyDescent="0.2">
      <c r="M3271" s="118"/>
    </row>
    <row r="3272" spans="13:13" x14ac:dyDescent="0.2">
      <c r="M3272" s="118"/>
    </row>
    <row r="3273" spans="13:13" x14ac:dyDescent="0.2">
      <c r="M3273" s="118"/>
    </row>
    <row r="3274" spans="13:13" x14ac:dyDescent="0.2">
      <c r="M3274" s="118"/>
    </row>
    <row r="3275" spans="13:13" x14ac:dyDescent="0.2">
      <c r="M3275" s="118"/>
    </row>
    <row r="3276" spans="13:13" x14ac:dyDescent="0.2">
      <c r="M3276" s="118"/>
    </row>
    <row r="3277" spans="13:13" x14ac:dyDescent="0.2">
      <c r="M3277" s="118"/>
    </row>
    <row r="3278" spans="13:13" x14ac:dyDescent="0.2">
      <c r="M3278" s="118"/>
    </row>
    <row r="3279" spans="13:13" x14ac:dyDescent="0.2">
      <c r="M3279" s="118"/>
    </row>
    <row r="3280" spans="13:13" x14ac:dyDescent="0.2">
      <c r="M3280" s="118"/>
    </row>
    <row r="3281" spans="13:13" x14ac:dyDescent="0.2">
      <c r="M3281" s="118"/>
    </row>
    <row r="3282" spans="13:13" x14ac:dyDescent="0.2">
      <c r="M3282" s="118"/>
    </row>
    <row r="3283" spans="13:13" x14ac:dyDescent="0.2">
      <c r="M3283" s="118"/>
    </row>
    <row r="3284" spans="13:13" x14ac:dyDescent="0.2">
      <c r="M3284" s="118"/>
    </row>
    <row r="3285" spans="13:13" x14ac:dyDescent="0.2">
      <c r="M3285" s="118"/>
    </row>
    <row r="3286" spans="13:13" x14ac:dyDescent="0.2">
      <c r="M3286" s="118"/>
    </row>
    <row r="3287" spans="13:13" x14ac:dyDescent="0.2">
      <c r="M3287" s="118"/>
    </row>
    <row r="3288" spans="13:13" x14ac:dyDescent="0.2">
      <c r="M3288" s="118"/>
    </row>
    <row r="3289" spans="13:13" x14ac:dyDescent="0.2">
      <c r="M3289" s="118"/>
    </row>
    <row r="3290" spans="13:13" x14ac:dyDescent="0.2">
      <c r="M3290" s="118"/>
    </row>
    <row r="3291" spans="13:13" x14ac:dyDescent="0.2">
      <c r="M3291" s="118"/>
    </row>
    <row r="3292" spans="13:13" x14ac:dyDescent="0.2">
      <c r="M3292" s="118"/>
    </row>
    <row r="3293" spans="13:13" x14ac:dyDescent="0.2">
      <c r="M3293" s="118"/>
    </row>
    <row r="3294" spans="13:13" x14ac:dyDescent="0.2">
      <c r="M3294" s="118"/>
    </row>
    <row r="3295" spans="13:13" x14ac:dyDescent="0.2">
      <c r="M3295" s="118"/>
    </row>
    <row r="3296" spans="13:13" x14ac:dyDescent="0.2">
      <c r="M3296" s="118"/>
    </row>
    <row r="3297" spans="13:13" x14ac:dyDescent="0.2">
      <c r="M3297" s="118"/>
    </row>
    <row r="3298" spans="13:13" x14ac:dyDescent="0.2">
      <c r="M3298" s="118"/>
    </row>
    <row r="3299" spans="13:13" x14ac:dyDescent="0.2">
      <c r="M3299" s="118"/>
    </row>
    <row r="3300" spans="13:13" x14ac:dyDescent="0.2">
      <c r="M3300" s="118"/>
    </row>
    <row r="3301" spans="13:13" x14ac:dyDescent="0.2">
      <c r="M3301" s="118"/>
    </row>
    <row r="3302" spans="13:13" x14ac:dyDescent="0.2">
      <c r="M3302" s="118"/>
    </row>
    <row r="3303" spans="13:13" x14ac:dyDescent="0.2">
      <c r="M3303" s="118"/>
    </row>
    <row r="3304" spans="13:13" x14ac:dyDescent="0.2">
      <c r="M3304" s="118"/>
    </row>
    <row r="3305" spans="13:13" x14ac:dyDescent="0.2">
      <c r="M3305" s="118"/>
    </row>
    <row r="3306" spans="13:13" x14ac:dyDescent="0.2">
      <c r="M3306" s="118"/>
    </row>
    <row r="3307" spans="13:13" x14ac:dyDescent="0.2">
      <c r="M3307" s="118"/>
    </row>
    <row r="3308" spans="13:13" x14ac:dyDescent="0.2">
      <c r="M3308" s="118"/>
    </row>
    <row r="3309" spans="13:13" x14ac:dyDescent="0.2">
      <c r="M3309" s="118"/>
    </row>
    <row r="3310" spans="13:13" x14ac:dyDescent="0.2">
      <c r="M3310" s="118"/>
    </row>
    <row r="3311" spans="13:13" x14ac:dyDescent="0.2">
      <c r="M3311" s="118"/>
    </row>
    <row r="3312" spans="13:13" x14ac:dyDescent="0.2">
      <c r="M3312" s="118"/>
    </row>
    <row r="3313" spans="13:13" x14ac:dyDescent="0.2">
      <c r="M3313" s="118"/>
    </row>
    <row r="3314" spans="13:13" x14ac:dyDescent="0.2">
      <c r="M3314" s="118"/>
    </row>
    <row r="3315" spans="13:13" x14ac:dyDescent="0.2">
      <c r="M3315" s="118"/>
    </row>
    <row r="3316" spans="13:13" x14ac:dyDescent="0.2">
      <c r="M3316" s="118"/>
    </row>
    <row r="3317" spans="13:13" x14ac:dyDescent="0.2">
      <c r="M3317" s="118"/>
    </row>
    <row r="3318" spans="13:13" x14ac:dyDescent="0.2">
      <c r="M3318" s="118"/>
    </row>
    <row r="3319" spans="13:13" x14ac:dyDescent="0.2">
      <c r="M3319" s="118"/>
    </row>
    <row r="3320" spans="13:13" x14ac:dyDescent="0.2">
      <c r="M3320" s="118"/>
    </row>
    <row r="3321" spans="13:13" x14ac:dyDescent="0.2">
      <c r="M3321" s="118"/>
    </row>
    <row r="3322" spans="13:13" x14ac:dyDescent="0.2">
      <c r="M3322" s="118"/>
    </row>
    <row r="3323" spans="13:13" x14ac:dyDescent="0.2">
      <c r="M3323" s="118"/>
    </row>
    <row r="3324" spans="13:13" x14ac:dyDescent="0.2">
      <c r="M3324" s="118"/>
    </row>
    <row r="3325" spans="13:13" x14ac:dyDescent="0.2">
      <c r="M3325" s="118"/>
    </row>
    <row r="3326" spans="13:13" x14ac:dyDescent="0.2">
      <c r="M3326" s="118"/>
    </row>
    <row r="3327" spans="13:13" x14ac:dyDescent="0.2">
      <c r="M3327" s="118"/>
    </row>
    <row r="3328" spans="13:13" x14ac:dyDescent="0.2">
      <c r="M3328" s="118"/>
    </row>
    <row r="3329" spans="13:13" x14ac:dyDescent="0.2">
      <c r="M3329" s="118"/>
    </row>
    <row r="3330" spans="13:13" x14ac:dyDescent="0.2">
      <c r="M3330" s="118"/>
    </row>
    <row r="3331" spans="13:13" x14ac:dyDescent="0.2">
      <c r="M3331" s="118"/>
    </row>
    <row r="3332" spans="13:13" x14ac:dyDescent="0.2">
      <c r="M3332" s="118"/>
    </row>
    <row r="3333" spans="13:13" x14ac:dyDescent="0.2">
      <c r="M3333" s="118"/>
    </row>
    <row r="3334" spans="13:13" x14ac:dyDescent="0.2">
      <c r="M3334" s="118"/>
    </row>
    <row r="3335" spans="13:13" x14ac:dyDescent="0.2">
      <c r="M3335" s="118"/>
    </row>
    <row r="3336" spans="13:13" x14ac:dyDescent="0.2">
      <c r="M3336" s="118"/>
    </row>
    <row r="3337" spans="13:13" x14ac:dyDescent="0.2">
      <c r="M3337" s="118"/>
    </row>
    <row r="3338" spans="13:13" x14ac:dyDescent="0.2">
      <c r="M3338" s="118"/>
    </row>
    <row r="3339" spans="13:13" x14ac:dyDescent="0.2">
      <c r="M3339" s="118"/>
    </row>
    <row r="3340" spans="13:13" x14ac:dyDescent="0.2">
      <c r="M3340" s="118"/>
    </row>
    <row r="3341" spans="13:13" x14ac:dyDescent="0.2">
      <c r="M3341" s="118"/>
    </row>
    <row r="3342" spans="13:13" x14ac:dyDescent="0.2">
      <c r="M3342" s="118"/>
    </row>
    <row r="3343" spans="13:13" x14ac:dyDescent="0.2">
      <c r="M3343" s="118"/>
    </row>
    <row r="3344" spans="13:13" x14ac:dyDescent="0.2">
      <c r="M3344" s="118"/>
    </row>
    <row r="3345" spans="13:13" x14ac:dyDescent="0.2">
      <c r="M3345" s="118"/>
    </row>
    <row r="3346" spans="13:13" x14ac:dyDescent="0.2">
      <c r="M3346" s="118"/>
    </row>
    <row r="3347" spans="13:13" x14ac:dyDescent="0.2">
      <c r="M3347" s="118"/>
    </row>
    <row r="3348" spans="13:13" x14ac:dyDescent="0.2">
      <c r="M3348" s="118"/>
    </row>
    <row r="3349" spans="13:13" x14ac:dyDescent="0.2">
      <c r="M3349" s="118"/>
    </row>
    <row r="3350" spans="13:13" x14ac:dyDescent="0.2">
      <c r="M3350" s="118"/>
    </row>
    <row r="3351" spans="13:13" x14ac:dyDescent="0.2">
      <c r="M3351" s="118"/>
    </row>
    <row r="3352" spans="13:13" x14ac:dyDescent="0.2">
      <c r="M3352" s="118"/>
    </row>
    <row r="3353" spans="13:13" x14ac:dyDescent="0.2">
      <c r="M3353" s="118"/>
    </row>
    <row r="3354" spans="13:13" x14ac:dyDescent="0.2">
      <c r="M3354" s="118"/>
    </row>
    <row r="3355" spans="13:13" x14ac:dyDescent="0.2">
      <c r="M3355" s="118"/>
    </row>
    <row r="3356" spans="13:13" x14ac:dyDescent="0.2">
      <c r="M3356" s="118"/>
    </row>
    <row r="3357" spans="13:13" x14ac:dyDescent="0.2">
      <c r="M3357" s="118"/>
    </row>
    <row r="3358" spans="13:13" x14ac:dyDescent="0.2">
      <c r="M3358" s="118"/>
    </row>
    <row r="3359" spans="13:13" x14ac:dyDescent="0.2">
      <c r="M3359" s="118"/>
    </row>
    <row r="3360" spans="13:13" x14ac:dyDescent="0.2">
      <c r="M3360" s="118"/>
    </row>
    <row r="3361" spans="13:13" x14ac:dyDescent="0.2">
      <c r="M3361" s="118"/>
    </row>
    <row r="3362" spans="13:13" x14ac:dyDescent="0.2">
      <c r="M3362" s="118"/>
    </row>
    <row r="3363" spans="13:13" x14ac:dyDescent="0.2">
      <c r="M3363" s="118"/>
    </row>
    <row r="3364" spans="13:13" x14ac:dyDescent="0.2">
      <c r="M3364" s="118"/>
    </row>
    <row r="3365" spans="13:13" x14ac:dyDescent="0.2">
      <c r="M3365" s="118"/>
    </row>
    <row r="3366" spans="13:13" x14ac:dyDescent="0.2">
      <c r="M3366" s="118"/>
    </row>
    <row r="3367" spans="13:13" x14ac:dyDescent="0.2">
      <c r="M3367" s="118"/>
    </row>
    <row r="3368" spans="13:13" x14ac:dyDescent="0.2">
      <c r="M3368" s="118"/>
    </row>
    <row r="3369" spans="13:13" x14ac:dyDescent="0.2">
      <c r="M3369" s="118"/>
    </row>
    <row r="3370" spans="13:13" x14ac:dyDescent="0.2">
      <c r="M3370" s="118"/>
    </row>
    <row r="3371" spans="13:13" x14ac:dyDescent="0.2">
      <c r="M3371" s="118"/>
    </row>
    <row r="3372" spans="13:13" x14ac:dyDescent="0.2">
      <c r="M3372" s="118"/>
    </row>
    <row r="3373" spans="13:13" x14ac:dyDescent="0.2">
      <c r="M3373" s="118"/>
    </row>
    <row r="3374" spans="13:13" x14ac:dyDescent="0.2">
      <c r="M3374" s="118"/>
    </row>
    <row r="3375" spans="13:13" x14ac:dyDescent="0.2">
      <c r="M3375" s="118"/>
    </row>
    <row r="3376" spans="13:13" x14ac:dyDescent="0.2">
      <c r="M3376" s="118"/>
    </row>
    <row r="3377" spans="13:13" x14ac:dyDescent="0.2">
      <c r="M3377" s="118"/>
    </row>
    <row r="3378" spans="13:13" x14ac:dyDescent="0.2">
      <c r="M3378" s="118"/>
    </row>
    <row r="3379" spans="13:13" x14ac:dyDescent="0.2">
      <c r="M3379" s="118"/>
    </row>
    <row r="3380" spans="13:13" x14ac:dyDescent="0.2">
      <c r="M3380" s="118"/>
    </row>
    <row r="3381" spans="13:13" x14ac:dyDescent="0.2">
      <c r="M3381" s="118"/>
    </row>
    <row r="3382" spans="13:13" x14ac:dyDescent="0.2">
      <c r="M3382" s="118"/>
    </row>
    <row r="3383" spans="13:13" x14ac:dyDescent="0.2">
      <c r="M3383" s="118"/>
    </row>
    <row r="3384" spans="13:13" x14ac:dyDescent="0.2">
      <c r="M3384" s="118"/>
    </row>
    <row r="3385" spans="13:13" x14ac:dyDescent="0.2">
      <c r="M3385" s="118"/>
    </row>
    <row r="3386" spans="13:13" x14ac:dyDescent="0.2">
      <c r="M3386" s="118"/>
    </row>
    <row r="3387" spans="13:13" x14ac:dyDescent="0.2">
      <c r="M3387" s="118"/>
    </row>
    <row r="3388" spans="13:13" x14ac:dyDescent="0.2">
      <c r="M3388" s="118"/>
    </row>
    <row r="3389" spans="13:13" x14ac:dyDescent="0.2">
      <c r="M3389" s="118"/>
    </row>
    <row r="3390" spans="13:13" x14ac:dyDescent="0.2">
      <c r="M3390" s="118"/>
    </row>
    <row r="3391" spans="13:13" x14ac:dyDescent="0.2">
      <c r="M3391" s="118"/>
    </row>
    <row r="3392" spans="13:13" x14ac:dyDescent="0.2">
      <c r="M3392" s="118"/>
    </row>
    <row r="3393" spans="13:13" x14ac:dyDescent="0.2">
      <c r="M3393" s="118"/>
    </row>
    <row r="3394" spans="13:13" x14ac:dyDescent="0.2">
      <c r="M3394" s="118"/>
    </row>
    <row r="3395" spans="13:13" x14ac:dyDescent="0.2">
      <c r="M3395" s="118"/>
    </row>
    <row r="3396" spans="13:13" x14ac:dyDescent="0.2">
      <c r="M3396" s="118"/>
    </row>
    <row r="3397" spans="13:13" x14ac:dyDescent="0.2">
      <c r="M3397" s="118"/>
    </row>
    <row r="3398" spans="13:13" x14ac:dyDescent="0.2">
      <c r="M3398" s="118"/>
    </row>
    <row r="3399" spans="13:13" x14ac:dyDescent="0.2">
      <c r="M3399" s="118"/>
    </row>
    <row r="3400" spans="13:13" x14ac:dyDescent="0.2">
      <c r="M3400" s="118"/>
    </row>
    <row r="3401" spans="13:13" x14ac:dyDescent="0.2">
      <c r="M3401" s="118"/>
    </row>
    <row r="3402" spans="13:13" x14ac:dyDescent="0.2">
      <c r="M3402" s="118"/>
    </row>
    <row r="3403" spans="13:13" x14ac:dyDescent="0.2">
      <c r="M3403" s="118"/>
    </row>
    <row r="3404" spans="13:13" x14ac:dyDescent="0.2">
      <c r="M3404" s="118"/>
    </row>
    <row r="3405" spans="13:13" x14ac:dyDescent="0.2">
      <c r="M3405" s="118"/>
    </row>
    <row r="3406" spans="13:13" x14ac:dyDescent="0.2">
      <c r="M3406" s="118"/>
    </row>
    <row r="3407" spans="13:13" x14ac:dyDescent="0.2">
      <c r="M3407" s="118"/>
    </row>
    <row r="3408" spans="13:13" x14ac:dyDescent="0.2">
      <c r="M3408" s="118"/>
    </row>
    <row r="3409" spans="13:13" x14ac:dyDescent="0.2">
      <c r="M3409" s="118"/>
    </row>
    <row r="3410" spans="13:13" x14ac:dyDescent="0.2">
      <c r="M3410" s="118"/>
    </row>
    <row r="3411" spans="13:13" x14ac:dyDescent="0.2">
      <c r="M3411" s="118"/>
    </row>
    <row r="3412" spans="13:13" x14ac:dyDescent="0.2">
      <c r="M3412" s="118"/>
    </row>
    <row r="3413" spans="13:13" x14ac:dyDescent="0.2">
      <c r="M3413" s="118"/>
    </row>
    <row r="3414" spans="13:13" x14ac:dyDescent="0.2">
      <c r="M3414" s="118"/>
    </row>
    <row r="3415" spans="13:13" x14ac:dyDescent="0.2">
      <c r="M3415" s="118"/>
    </row>
    <row r="3416" spans="13:13" x14ac:dyDescent="0.2">
      <c r="M3416" s="118"/>
    </row>
    <row r="3417" spans="13:13" x14ac:dyDescent="0.2">
      <c r="M3417" s="118"/>
    </row>
    <row r="3418" spans="13:13" x14ac:dyDescent="0.2">
      <c r="M3418" s="118"/>
    </row>
    <row r="3419" spans="13:13" x14ac:dyDescent="0.2">
      <c r="M3419" s="118"/>
    </row>
    <row r="3420" spans="13:13" x14ac:dyDescent="0.2">
      <c r="M3420" s="118"/>
    </row>
    <row r="3421" spans="13:13" x14ac:dyDescent="0.2">
      <c r="M3421" s="118"/>
    </row>
    <row r="3422" spans="13:13" x14ac:dyDescent="0.2">
      <c r="M3422" s="118"/>
    </row>
    <row r="3423" spans="13:13" x14ac:dyDescent="0.2">
      <c r="M3423" s="118"/>
    </row>
    <row r="3424" spans="13:13" x14ac:dyDescent="0.2">
      <c r="M3424" s="118"/>
    </row>
    <row r="3425" spans="13:13" x14ac:dyDescent="0.2">
      <c r="M3425" s="118"/>
    </row>
    <row r="3426" spans="13:13" x14ac:dyDescent="0.2">
      <c r="M3426" s="118"/>
    </row>
    <row r="3427" spans="13:13" x14ac:dyDescent="0.2">
      <c r="M3427" s="118"/>
    </row>
    <row r="3428" spans="13:13" x14ac:dyDescent="0.2">
      <c r="M3428" s="118"/>
    </row>
    <row r="3429" spans="13:13" x14ac:dyDescent="0.2">
      <c r="M3429" s="118"/>
    </row>
    <row r="3430" spans="13:13" x14ac:dyDescent="0.2">
      <c r="M3430" s="118"/>
    </row>
    <row r="3431" spans="13:13" x14ac:dyDescent="0.2">
      <c r="M3431" s="118"/>
    </row>
    <row r="3432" spans="13:13" x14ac:dyDescent="0.2">
      <c r="M3432" s="118"/>
    </row>
    <row r="3433" spans="13:13" x14ac:dyDescent="0.2">
      <c r="M3433" s="118"/>
    </row>
    <row r="3434" spans="13:13" x14ac:dyDescent="0.2">
      <c r="M3434" s="118"/>
    </row>
    <row r="3435" spans="13:13" x14ac:dyDescent="0.2">
      <c r="M3435" s="118"/>
    </row>
    <row r="3436" spans="13:13" x14ac:dyDescent="0.2">
      <c r="M3436" s="118"/>
    </row>
    <row r="3437" spans="13:13" x14ac:dyDescent="0.2">
      <c r="M3437" s="118"/>
    </row>
    <row r="3438" spans="13:13" x14ac:dyDescent="0.2">
      <c r="M3438" s="118"/>
    </row>
    <row r="3439" spans="13:13" x14ac:dyDescent="0.2">
      <c r="M3439" s="118"/>
    </row>
    <row r="3440" spans="13:13" x14ac:dyDescent="0.2">
      <c r="M3440" s="118"/>
    </row>
    <row r="3441" spans="13:13" x14ac:dyDescent="0.2">
      <c r="M3441" s="118"/>
    </row>
    <row r="3442" spans="13:13" x14ac:dyDescent="0.2">
      <c r="M3442" s="118"/>
    </row>
    <row r="3443" spans="13:13" x14ac:dyDescent="0.2">
      <c r="M3443" s="118"/>
    </row>
    <row r="3444" spans="13:13" x14ac:dyDescent="0.2">
      <c r="M3444" s="118"/>
    </row>
    <row r="3445" spans="13:13" x14ac:dyDescent="0.2">
      <c r="M3445" s="118"/>
    </row>
    <row r="3446" spans="13:13" x14ac:dyDescent="0.2">
      <c r="M3446" s="118"/>
    </row>
    <row r="3447" spans="13:13" x14ac:dyDescent="0.2">
      <c r="M3447" s="118"/>
    </row>
    <row r="3448" spans="13:13" x14ac:dyDescent="0.2">
      <c r="M3448" s="118"/>
    </row>
    <row r="3449" spans="13:13" x14ac:dyDescent="0.2">
      <c r="M3449" s="118"/>
    </row>
    <row r="3450" spans="13:13" x14ac:dyDescent="0.2">
      <c r="M3450" s="118"/>
    </row>
    <row r="3451" spans="13:13" x14ac:dyDescent="0.2">
      <c r="M3451" s="118"/>
    </row>
    <row r="3452" spans="13:13" x14ac:dyDescent="0.2">
      <c r="M3452" s="118"/>
    </row>
    <row r="3453" spans="13:13" x14ac:dyDescent="0.2">
      <c r="M3453" s="118"/>
    </row>
    <row r="3454" spans="13:13" x14ac:dyDescent="0.2">
      <c r="M3454" s="118"/>
    </row>
    <row r="3455" spans="13:13" x14ac:dyDescent="0.2">
      <c r="M3455" s="118"/>
    </row>
    <row r="3456" spans="13:13" x14ac:dyDescent="0.2">
      <c r="M3456" s="118"/>
    </row>
    <row r="3457" spans="13:13" x14ac:dyDescent="0.2">
      <c r="M3457" s="118"/>
    </row>
    <row r="3458" spans="13:13" x14ac:dyDescent="0.2">
      <c r="M3458" s="118"/>
    </row>
    <row r="3459" spans="13:13" x14ac:dyDescent="0.2">
      <c r="M3459" s="118"/>
    </row>
    <row r="3460" spans="13:13" x14ac:dyDescent="0.2">
      <c r="M3460" s="118"/>
    </row>
    <row r="3461" spans="13:13" x14ac:dyDescent="0.2">
      <c r="M3461" s="118"/>
    </row>
    <row r="3462" spans="13:13" x14ac:dyDescent="0.2">
      <c r="M3462" s="118"/>
    </row>
    <row r="3463" spans="13:13" x14ac:dyDescent="0.2">
      <c r="M3463" s="118"/>
    </row>
    <row r="3464" spans="13:13" x14ac:dyDescent="0.2">
      <c r="M3464" s="118"/>
    </row>
    <row r="3465" spans="13:13" x14ac:dyDescent="0.2">
      <c r="M3465" s="118"/>
    </row>
    <row r="3466" spans="13:13" x14ac:dyDescent="0.2">
      <c r="M3466" s="118"/>
    </row>
    <row r="3467" spans="13:13" x14ac:dyDescent="0.2">
      <c r="M3467" s="118"/>
    </row>
    <row r="3468" spans="13:13" x14ac:dyDescent="0.2">
      <c r="M3468" s="118"/>
    </row>
    <row r="3469" spans="13:13" x14ac:dyDescent="0.2">
      <c r="M3469" s="118"/>
    </row>
    <row r="3470" spans="13:13" x14ac:dyDescent="0.2">
      <c r="M3470" s="118"/>
    </row>
    <row r="3471" spans="13:13" x14ac:dyDescent="0.2">
      <c r="M3471" s="118"/>
    </row>
    <row r="3472" spans="13:13" x14ac:dyDescent="0.2">
      <c r="M3472" s="118"/>
    </row>
    <row r="3473" spans="13:13" x14ac:dyDescent="0.2">
      <c r="M3473" s="118"/>
    </row>
    <row r="3474" spans="13:13" x14ac:dyDescent="0.2">
      <c r="M3474" s="118"/>
    </row>
    <row r="3475" spans="13:13" x14ac:dyDescent="0.2">
      <c r="M3475" s="118"/>
    </row>
    <row r="3476" spans="13:13" x14ac:dyDescent="0.2">
      <c r="M3476" s="118"/>
    </row>
    <row r="3477" spans="13:13" x14ac:dyDescent="0.2">
      <c r="M3477" s="118"/>
    </row>
    <row r="3478" spans="13:13" x14ac:dyDescent="0.2">
      <c r="M3478" s="118"/>
    </row>
    <row r="3479" spans="13:13" x14ac:dyDescent="0.2">
      <c r="M3479" s="118"/>
    </row>
    <row r="3480" spans="13:13" x14ac:dyDescent="0.2">
      <c r="M3480" s="118"/>
    </row>
    <row r="3481" spans="13:13" x14ac:dyDescent="0.2">
      <c r="M3481" s="118"/>
    </row>
    <row r="3482" spans="13:13" x14ac:dyDescent="0.2">
      <c r="M3482" s="118"/>
    </row>
    <row r="3483" spans="13:13" x14ac:dyDescent="0.2">
      <c r="M3483" s="118"/>
    </row>
    <row r="3484" spans="13:13" x14ac:dyDescent="0.2">
      <c r="M3484" s="118"/>
    </row>
    <row r="3485" spans="13:13" x14ac:dyDescent="0.2">
      <c r="M3485" s="118"/>
    </row>
    <row r="3486" spans="13:13" x14ac:dyDescent="0.2">
      <c r="M3486" s="118"/>
    </row>
    <row r="3487" spans="13:13" x14ac:dyDescent="0.2">
      <c r="M3487" s="118"/>
    </row>
    <row r="3488" spans="13:13" x14ac:dyDescent="0.2">
      <c r="M3488" s="118"/>
    </row>
    <row r="3489" spans="13:13" x14ac:dyDescent="0.2">
      <c r="M3489" s="118"/>
    </row>
    <row r="3490" spans="13:13" x14ac:dyDescent="0.2">
      <c r="M3490" s="118"/>
    </row>
    <row r="3491" spans="13:13" x14ac:dyDescent="0.2">
      <c r="M3491" s="118"/>
    </row>
    <row r="3492" spans="13:13" x14ac:dyDescent="0.2">
      <c r="M3492" s="118"/>
    </row>
    <row r="3493" spans="13:13" x14ac:dyDescent="0.2">
      <c r="M3493" s="118"/>
    </row>
    <row r="3494" spans="13:13" x14ac:dyDescent="0.2">
      <c r="M3494" s="118"/>
    </row>
    <row r="3495" spans="13:13" x14ac:dyDescent="0.2">
      <c r="M3495" s="118"/>
    </row>
    <row r="3496" spans="13:13" x14ac:dyDescent="0.2">
      <c r="M3496" s="118"/>
    </row>
    <row r="3497" spans="13:13" x14ac:dyDescent="0.2">
      <c r="M3497" s="118"/>
    </row>
    <row r="3498" spans="13:13" x14ac:dyDescent="0.2">
      <c r="M3498" s="118"/>
    </row>
    <row r="3499" spans="13:13" x14ac:dyDescent="0.2">
      <c r="M3499" s="118"/>
    </row>
    <row r="3500" spans="13:13" x14ac:dyDescent="0.2">
      <c r="M3500" s="118"/>
    </row>
    <row r="3501" spans="13:13" x14ac:dyDescent="0.2">
      <c r="M3501" s="118"/>
    </row>
    <row r="3502" spans="13:13" x14ac:dyDescent="0.2">
      <c r="M3502" s="118"/>
    </row>
    <row r="3503" spans="13:13" x14ac:dyDescent="0.2">
      <c r="M3503" s="118"/>
    </row>
    <row r="3504" spans="13:13" x14ac:dyDescent="0.2">
      <c r="M3504" s="118"/>
    </row>
    <row r="3505" spans="13:13" x14ac:dyDescent="0.2">
      <c r="M3505" s="118"/>
    </row>
    <row r="3506" spans="13:13" x14ac:dyDescent="0.2">
      <c r="M3506" s="118"/>
    </row>
    <row r="3507" spans="13:13" x14ac:dyDescent="0.2">
      <c r="M3507" s="118"/>
    </row>
    <row r="3508" spans="13:13" x14ac:dyDescent="0.2">
      <c r="M3508" s="118"/>
    </row>
    <row r="3509" spans="13:13" x14ac:dyDescent="0.2">
      <c r="M3509" s="118"/>
    </row>
    <row r="3510" spans="13:13" x14ac:dyDescent="0.2">
      <c r="M3510" s="118"/>
    </row>
    <row r="3511" spans="13:13" x14ac:dyDescent="0.2">
      <c r="M3511" s="118"/>
    </row>
    <row r="3512" spans="13:13" x14ac:dyDescent="0.2">
      <c r="M3512" s="118"/>
    </row>
    <row r="3513" spans="13:13" x14ac:dyDescent="0.2">
      <c r="M3513" s="118"/>
    </row>
    <row r="3514" spans="13:13" x14ac:dyDescent="0.2">
      <c r="M3514" s="118"/>
    </row>
    <row r="3515" spans="13:13" x14ac:dyDescent="0.2">
      <c r="M3515" s="118"/>
    </row>
    <row r="3516" spans="13:13" x14ac:dyDescent="0.2">
      <c r="M3516" s="118"/>
    </row>
    <row r="3517" spans="13:13" x14ac:dyDescent="0.2">
      <c r="M3517" s="118"/>
    </row>
    <row r="3518" spans="13:13" x14ac:dyDescent="0.2">
      <c r="M3518" s="118"/>
    </row>
    <row r="3519" spans="13:13" x14ac:dyDescent="0.2">
      <c r="M3519" s="118"/>
    </row>
    <row r="3520" spans="13:13" x14ac:dyDescent="0.2">
      <c r="M3520" s="118"/>
    </row>
    <row r="3521" spans="13:13" x14ac:dyDescent="0.2">
      <c r="M3521" s="118"/>
    </row>
    <row r="3522" spans="13:13" x14ac:dyDescent="0.2">
      <c r="M3522" s="118"/>
    </row>
    <row r="3523" spans="13:13" x14ac:dyDescent="0.2">
      <c r="M3523" s="118"/>
    </row>
    <row r="3524" spans="13:13" x14ac:dyDescent="0.2">
      <c r="M3524" s="118"/>
    </row>
    <row r="3525" spans="13:13" x14ac:dyDescent="0.2">
      <c r="M3525" s="118"/>
    </row>
    <row r="3526" spans="13:13" x14ac:dyDescent="0.2">
      <c r="M3526" s="118"/>
    </row>
    <row r="3527" spans="13:13" x14ac:dyDescent="0.2">
      <c r="M3527" s="118"/>
    </row>
    <row r="3528" spans="13:13" x14ac:dyDescent="0.2">
      <c r="M3528" s="118"/>
    </row>
    <row r="3529" spans="13:13" x14ac:dyDescent="0.2">
      <c r="M3529" s="118"/>
    </row>
    <row r="3530" spans="13:13" x14ac:dyDescent="0.2">
      <c r="M3530" s="118"/>
    </row>
    <row r="3531" spans="13:13" x14ac:dyDescent="0.2">
      <c r="M3531" s="118"/>
    </row>
    <row r="3532" spans="13:13" x14ac:dyDescent="0.2">
      <c r="M3532" s="118"/>
    </row>
    <row r="3533" spans="13:13" x14ac:dyDescent="0.2">
      <c r="M3533" s="118"/>
    </row>
    <row r="3534" spans="13:13" x14ac:dyDescent="0.2">
      <c r="M3534" s="118"/>
    </row>
    <row r="3535" spans="13:13" x14ac:dyDescent="0.2">
      <c r="M3535" s="118"/>
    </row>
    <row r="3536" spans="13:13" x14ac:dyDescent="0.2">
      <c r="M3536" s="118"/>
    </row>
    <row r="3537" spans="13:13" x14ac:dyDescent="0.2">
      <c r="M3537" s="118"/>
    </row>
    <row r="3538" spans="13:13" x14ac:dyDescent="0.2">
      <c r="M3538" s="118"/>
    </row>
    <row r="3539" spans="13:13" x14ac:dyDescent="0.2">
      <c r="M3539" s="118"/>
    </row>
    <row r="3540" spans="13:13" x14ac:dyDescent="0.2">
      <c r="M3540" s="118"/>
    </row>
    <row r="3541" spans="13:13" x14ac:dyDescent="0.2">
      <c r="M3541" s="118"/>
    </row>
    <row r="3542" spans="13:13" x14ac:dyDescent="0.2">
      <c r="M3542" s="118"/>
    </row>
    <row r="3543" spans="13:13" x14ac:dyDescent="0.2">
      <c r="M3543" s="118"/>
    </row>
    <row r="3544" spans="13:13" x14ac:dyDescent="0.2">
      <c r="M3544" s="118"/>
    </row>
    <row r="3545" spans="13:13" x14ac:dyDescent="0.2">
      <c r="M3545" s="118"/>
    </row>
    <row r="3546" spans="13:13" x14ac:dyDescent="0.2">
      <c r="M3546" s="118"/>
    </row>
    <row r="3547" spans="13:13" x14ac:dyDescent="0.2">
      <c r="M3547" s="118"/>
    </row>
    <row r="3548" spans="13:13" x14ac:dyDescent="0.2">
      <c r="M3548" s="118"/>
    </row>
    <row r="3549" spans="13:13" x14ac:dyDescent="0.2">
      <c r="M3549" s="118"/>
    </row>
    <row r="3550" spans="13:13" x14ac:dyDescent="0.2">
      <c r="M3550" s="118"/>
    </row>
    <row r="3551" spans="13:13" x14ac:dyDescent="0.2">
      <c r="M3551" s="118"/>
    </row>
    <row r="3552" spans="13:13" x14ac:dyDescent="0.2">
      <c r="M3552" s="118"/>
    </row>
    <row r="3553" spans="13:13" x14ac:dyDescent="0.2">
      <c r="M3553" s="118"/>
    </row>
    <row r="3554" spans="13:13" x14ac:dyDescent="0.2">
      <c r="M3554" s="118"/>
    </row>
    <row r="3555" spans="13:13" x14ac:dyDescent="0.2">
      <c r="M3555" s="118"/>
    </row>
    <row r="3556" spans="13:13" x14ac:dyDescent="0.2">
      <c r="M3556" s="118"/>
    </row>
    <row r="3557" spans="13:13" x14ac:dyDescent="0.2">
      <c r="M3557" s="118"/>
    </row>
    <row r="3558" spans="13:13" x14ac:dyDescent="0.2">
      <c r="M3558" s="118"/>
    </row>
    <row r="3559" spans="13:13" x14ac:dyDescent="0.2">
      <c r="M3559" s="118"/>
    </row>
    <row r="3560" spans="13:13" x14ac:dyDescent="0.2">
      <c r="M3560" s="118"/>
    </row>
    <row r="3561" spans="13:13" x14ac:dyDescent="0.2">
      <c r="M3561" s="118"/>
    </row>
    <row r="3562" spans="13:13" x14ac:dyDescent="0.2">
      <c r="M3562" s="118"/>
    </row>
    <row r="3563" spans="13:13" x14ac:dyDescent="0.2">
      <c r="M3563" s="118"/>
    </row>
    <row r="3564" spans="13:13" x14ac:dyDescent="0.2">
      <c r="M3564" s="118"/>
    </row>
    <row r="3565" spans="13:13" x14ac:dyDescent="0.2">
      <c r="M3565" s="118"/>
    </row>
    <row r="3566" spans="13:13" x14ac:dyDescent="0.2">
      <c r="M3566" s="118"/>
    </row>
    <row r="3567" spans="13:13" x14ac:dyDescent="0.2">
      <c r="M3567" s="118"/>
    </row>
    <row r="3568" spans="13:13" x14ac:dyDescent="0.2">
      <c r="M3568" s="118"/>
    </row>
    <row r="3569" spans="13:13" x14ac:dyDescent="0.2">
      <c r="M3569" s="118"/>
    </row>
    <row r="3570" spans="13:13" x14ac:dyDescent="0.2">
      <c r="M3570" s="118"/>
    </row>
    <row r="3571" spans="13:13" x14ac:dyDescent="0.2">
      <c r="M3571" s="118"/>
    </row>
    <row r="3572" spans="13:13" x14ac:dyDescent="0.2">
      <c r="M3572" s="118"/>
    </row>
    <row r="3573" spans="13:13" x14ac:dyDescent="0.2">
      <c r="M3573" s="118"/>
    </row>
    <row r="3574" spans="13:13" x14ac:dyDescent="0.2">
      <c r="M3574" s="118"/>
    </row>
    <row r="3575" spans="13:13" x14ac:dyDescent="0.2">
      <c r="M3575" s="118"/>
    </row>
    <row r="3576" spans="13:13" x14ac:dyDescent="0.2">
      <c r="M3576" s="118"/>
    </row>
    <row r="3577" spans="13:13" x14ac:dyDescent="0.2">
      <c r="M3577" s="118"/>
    </row>
    <row r="3578" spans="13:13" x14ac:dyDescent="0.2">
      <c r="M3578" s="118"/>
    </row>
    <row r="3579" spans="13:13" x14ac:dyDescent="0.2">
      <c r="M3579" s="118"/>
    </row>
    <row r="3580" spans="13:13" x14ac:dyDescent="0.2">
      <c r="M3580" s="118"/>
    </row>
    <row r="3581" spans="13:13" x14ac:dyDescent="0.2">
      <c r="M3581" s="118"/>
    </row>
    <row r="3582" spans="13:13" x14ac:dyDescent="0.2">
      <c r="M3582" s="118"/>
    </row>
    <row r="3583" spans="13:13" x14ac:dyDescent="0.2">
      <c r="M3583" s="118"/>
    </row>
    <row r="3584" spans="13:13" x14ac:dyDescent="0.2">
      <c r="M3584" s="118"/>
    </row>
    <row r="3585" spans="13:13" x14ac:dyDescent="0.2">
      <c r="M3585" s="118"/>
    </row>
    <row r="3586" spans="13:13" x14ac:dyDescent="0.2">
      <c r="M3586" s="118"/>
    </row>
    <row r="3587" spans="13:13" x14ac:dyDescent="0.2">
      <c r="M3587" s="118"/>
    </row>
    <row r="3588" spans="13:13" x14ac:dyDescent="0.2">
      <c r="M3588" s="118"/>
    </row>
    <row r="3589" spans="13:13" x14ac:dyDescent="0.2">
      <c r="M3589" s="118"/>
    </row>
    <row r="3590" spans="13:13" x14ac:dyDescent="0.2">
      <c r="M3590" s="118"/>
    </row>
    <row r="3591" spans="13:13" x14ac:dyDescent="0.2">
      <c r="M3591" s="118"/>
    </row>
    <row r="3592" spans="13:13" x14ac:dyDescent="0.2">
      <c r="M3592" s="118"/>
    </row>
    <row r="3593" spans="13:13" x14ac:dyDescent="0.2">
      <c r="M3593" s="118"/>
    </row>
    <row r="3594" spans="13:13" x14ac:dyDescent="0.2">
      <c r="M3594" s="118"/>
    </row>
    <row r="3595" spans="13:13" x14ac:dyDescent="0.2">
      <c r="M3595" s="118"/>
    </row>
    <row r="3596" spans="13:13" x14ac:dyDescent="0.2">
      <c r="M3596" s="118"/>
    </row>
    <row r="3597" spans="13:13" x14ac:dyDescent="0.2">
      <c r="M3597" s="118"/>
    </row>
    <row r="3598" spans="13:13" x14ac:dyDescent="0.2">
      <c r="M3598" s="118"/>
    </row>
    <row r="3599" spans="13:13" x14ac:dyDescent="0.2">
      <c r="M3599" s="118"/>
    </row>
    <row r="3600" spans="13:13" x14ac:dyDescent="0.2">
      <c r="M3600" s="118"/>
    </row>
    <row r="3601" spans="13:13" x14ac:dyDescent="0.2">
      <c r="M3601" s="118"/>
    </row>
    <row r="3602" spans="13:13" x14ac:dyDescent="0.2">
      <c r="M3602" s="118"/>
    </row>
    <row r="3603" spans="13:13" x14ac:dyDescent="0.2">
      <c r="M3603" s="118"/>
    </row>
    <row r="3604" spans="13:13" x14ac:dyDescent="0.2">
      <c r="M3604" s="118"/>
    </row>
    <row r="3605" spans="13:13" x14ac:dyDescent="0.2">
      <c r="M3605" s="118"/>
    </row>
    <row r="3606" spans="13:13" x14ac:dyDescent="0.2">
      <c r="M3606" s="118"/>
    </row>
    <row r="3607" spans="13:13" x14ac:dyDescent="0.2">
      <c r="M3607" s="118"/>
    </row>
    <row r="3608" spans="13:13" x14ac:dyDescent="0.2">
      <c r="M3608" s="118"/>
    </row>
    <row r="3609" spans="13:13" x14ac:dyDescent="0.2">
      <c r="M3609" s="118"/>
    </row>
    <row r="3610" spans="13:13" x14ac:dyDescent="0.2">
      <c r="M3610" s="118"/>
    </row>
    <row r="3611" spans="13:13" x14ac:dyDescent="0.2">
      <c r="M3611" s="118"/>
    </row>
    <row r="3612" spans="13:13" x14ac:dyDescent="0.2">
      <c r="M3612" s="118"/>
    </row>
    <row r="3613" spans="13:13" x14ac:dyDescent="0.2">
      <c r="M3613" s="118"/>
    </row>
    <row r="3614" spans="13:13" x14ac:dyDescent="0.2">
      <c r="M3614" s="118"/>
    </row>
    <row r="3615" spans="13:13" x14ac:dyDescent="0.2">
      <c r="M3615" s="118"/>
    </row>
    <row r="3616" spans="13:13" x14ac:dyDescent="0.2">
      <c r="M3616" s="118"/>
    </row>
    <row r="3617" spans="13:13" x14ac:dyDescent="0.2">
      <c r="M3617" s="118"/>
    </row>
    <row r="3618" spans="13:13" x14ac:dyDescent="0.2">
      <c r="M3618" s="118"/>
    </row>
    <row r="3619" spans="13:13" x14ac:dyDescent="0.2">
      <c r="M3619" s="118"/>
    </row>
    <row r="3620" spans="13:13" x14ac:dyDescent="0.2">
      <c r="M3620" s="118"/>
    </row>
    <row r="3621" spans="13:13" x14ac:dyDescent="0.2">
      <c r="M3621" s="118"/>
    </row>
    <row r="3622" spans="13:13" x14ac:dyDescent="0.2">
      <c r="M3622" s="118"/>
    </row>
    <row r="3623" spans="13:13" x14ac:dyDescent="0.2">
      <c r="M3623" s="118"/>
    </row>
    <row r="3624" spans="13:13" x14ac:dyDescent="0.2">
      <c r="M3624" s="118"/>
    </row>
    <row r="3625" spans="13:13" x14ac:dyDescent="0.2">
      <c r="M3625" s="118"/>
    </row>
    <row r="3626" spans="13:13" x14ac:dyDescent="0.2">
      <c r="M3626" s="118"/>
    </row>
    <row r="3627" spans="13:13" x14ac:dyDescent="0.2">
      <c r="M3627" s="118"/>
    </row>
    <row r="3628" spans="13:13" x14ac:dyDescent="0.2">
      <c r="M3628" s="118"/>
    </row>
    <row r="3629" spans="13:13" x14ac:dyDescent="0.2">
      <c r="M3629" s="118"/>
    </row>
    <row r="3630" spans="13:13" x14ac:dyDescent="0.2">
      <c r="M3630" s="118"/>
    </row>
    <row r="3631" spans="13:13" x14ac:dyDescent="0.2">
      <c r="M3631" s="118"/>
    </row>
    <row r="3632" spans="13:13" x14ac:dyDescent="0.2">
      <c r="M3632" s="118"/>
    </row>
    <row r="3633" spans="13:13" x14ac:dyDescent="0.2">
      <c r="M3633" s="118"/>
    </row>
    <row r="3634" spans="13:13" x14ac:dyDescent="0.2">
      <c r="M3634" s="118"/>
    </row>
    <row r="3635" spans="13:13" x14ac:dyDescent="0.2">
      <c r="M3635" s="118"/>
    </row>
    <row r="3636" spans="13:13" x14ac:dyDescent="0.2">
      <c r="M3636" s="118"/>
    </row>
    <row r="3637" spans="13:13" x14ac:dyDescent="0.2">
      <c r="M3637" s="118"/>
    </row>
    <row r="3638" spans="13:13" x14ac:dyDescent="0.2">
      <c r="M3638" s="118"/>
    </row>
    <row r="3639" spans="13:13" x14ac:dyDescent="0.2">
      <c r="M3639" s="118"/>
    </row>
    <row r="3640" spans="13:13" x14ac:dyDescent="0.2">
      <c r="M3640" s="118"/>
    </row>
    <row r="3641" spans="13:13" x14ac:dyDescent="0.2">
      <c r="M3641" s="118"/>
    </row>
    <row r="3642" spans="13:13" x14ac:dyDescent="0.2">
      <c r="M3642" s="118"/>
    </row>
    <row r="3643" spans="13:13" x14ac:dyDescent="0.2">
      <c r="M3643" s="118"/>
    </row>
    <row r="3644" spans="13:13" x14ac:dyDescent="0.2">
      <c r="M3644" s="118"/>
    </row>
    <row r="3645" spans="13:13" x14ac:dyDescent="0.2">
      <c r="M3645" s="118"/>
    </row>
    <row r="3646" spans="13:13" x14ac:dyDescent="0.2">
      <c r="M3646" s="118"/>
    </row>
    <row r="3647" spans="13:13" x14ac:dyDescent="0.2">
      <c r="M3647" s="118"/>
    </row>
    <row r="3648" spans="13:13" x14ac:dyDescent="0.2">
      <c r="M3648" s="118"/>
    </row>
    <row r="3649" spans="13:13" x14ac:dyDescent="0.2">
      <c r="M3649" s="118"/>
    </row>
    <row r="3650" spans="13:13" x14ac:dyDescent="0.2">
      <c r="M3650" s="118"/>
    </row>
    <row r="3651" spans="13:13" x14ac:dyDescent="0.2">
      <c r="M3651" s="118"/>
    </row>
    <row r="3652" spans="13:13" x14ac:dyDescent="0.2">
      <c r="M3652" s="118"/>
    </row>
    <row r="3653" spans="13:13" x14ac:dyDescent="0.2">
      <c r="M3653" s="118"/>
    </row>
    <row r="3654" spans="13:13" x14ac:dyDescent="0.2">
      <c r="M3654" s="118"/>
    </row>
    <row r="3655" spans="13:13" x14ac:dyDescent="0.2">
      <c r="M3655" s="118"/>
    </row>
    <row r="3656" spans="13:13" x14ac:dyDescent="0.2">
      <c r="M3656" s="118"/>
    </row>
    <row r="3657" spans="13:13" x14ac:dyDescent="0.2">
      <c r="M3657" s="118"/>
    </row>
    <row r="3658" spans="13:13" x14ac:dyDescent="0.2">
      <c r="M3658" s="118"/>
    </row>
    <row r="3659" spans="13:13" x14ac:dyDescent="0.2">
      <c r="M3659" s="118"/>
    </row>
    <row r="3660" spans="13:13" x14ac:dyDescent="0.2">
      <c r="M3660" s="118"/>
    </row>
    <row r="3661" spans="13:13" x14ac:dyDescent="0.2">
      <c r="M3661" s="118"/>
    </row>
    <row r="3662" spans="13:13" x14ac:dyDescent="0.2">
      <c r="M3662" s="118"/>
    </row>
    <row r="3663" spans="13:13" x14ac:dyDescent="0.2">
      <c r="M3663" s="118"/>
    </row>
    <row r="3664" spans="13:13" x14ac:dyDescent="0.2">
      <c r="M3664" s="118"/>
    </row>
    <row r="3665" spans="13:13" x14ac:dyDescent="0.2">
      <c r="M3665" s="118"/>
    </row>
    <row r="3666" spans="13:13" x14ac:dyDescent="0.2">
      <c r="M3666" s="118"/>
    </row>
    <row r="3667" spans="13:13" x14ac:dyDescent="0.2">
      <c r="M3667" s="118"/>
    </row>
    <row r="3668" spans="13:13" x14ac:dyDescent="0.2">
      <c r="M3668" s="118"/>
    </row>
    <row r="3669" spans="13:13" x14ac:dyDescent="0.2">
      <c r="M3669" s="118"/>
    </row>
    <row r="3670" spans="13:13" x14ac:dyDescent="0.2">
      <c r="M3670" s="118"/>
    </row>
    <row r="3671" spans="13:13" x14ac:dyDescent="0.2">
      <c r="M3671" s="118"/>
    </row>
    <row r="3672" spans="13:13" x14ac:dyDescent="0.2">
      <c r="M3672" s="118"/>
    </row>
    <row r="3673" spans="13:13" x14ac:dyDescent="0.2">
      <c r="M3673" s="118"/>
    </row>
    <row r="3674" spans="13:13" x14ac:dyDescent="0.2">
      <c r="M3674" s="118"/>
    </row>
    <row r="3675" spans="13:13" x14ac:dyDescent="0.2">
      <c r="M3675" s="118"/>
    </row>
    <row r="3676" spans="13:13" x14ac:dyDescent="0.2">
      <c r="M3676" s="118"/>
    </row>
    <row r="3677" spans="13:13" x14ac:dyDescent="0.2">
      <c r="M3677" s="118"/>
    </row>
    <row r="3678" spans="13:13" x14ac:dyDescent="0.2">
      <c r="M3678" s="118"/>
    </row>
    <row r="3679" spans="13:13" x14ac:dyDescent="0.2">
      <c r="M3679" s="118"/>
    </row>
    <row r="3680" spans="13:13" x14ac:dyDescent="0.2">
      <c r="M3680" s="118"/>
    </row>
    <row r="3681" spans="13:13" x14ac:dyDescent="0.2">
      <c r="M3681" s="118"/>
    </row>
    <row r="3682" spans="13:13" x14ac:dyDescent="0.2">
      <c r="M3682" s="118"/>
    </row>
    <row r="3683" spans="13:13" x14ac:dyDescent="0.2">
      <c r="M3683" s="118"/>
    </row>
    <row r="3684" spans="13:13" x14ac:dyDescent="0.2">
      <c r="M3684" s="118"/>
    </row>
    <row r="3685" spans="13:13" x14ac:dyDescent="0.2">
      <c r="M3685" s="118"/>
    </row>
    <row r="3686" spans="13:13" x14ac:dyDescent="0.2">
      <c r="M3686" s="118"/>
    </row>
    <row r="3687" spans="13:13" x14ac:dyDescent="0.2">
      <c r="M3687" s="118"/>
    </row>
    <row r="3688" spans="13:13" x14ac:dyDescent="0.2">
      <c r="M3688" s="118"/>
    </row>
    <row r="3689" spans="13:13" x14ac:dyDescent="0.2">
      <c r="M3689" s="118"/>
    </row>
    <row r="3690" spans="13:13" x14ac:dyDescent="0.2">
      <c r="M3690" s="118"/>
    </row>
    <row r="3691" spans="13:13" x14ac:dyDescent="0.2">
      <c r="M3691" s="118"/>
    </row>
    <row r="3692" spans="13:13" x14ac:dyDescent="0.2">
      <c r="M3692" s="118"/>
    </row>
    <row r="3693" spans="13:13" x14ac:dyDescent="0.2">
      <c r="M3693" s="118"/>
    </row>
    <row r="3694" spans="13:13" x14ac:dyDescent="0.2">
      <c r="M3694" s="118"/>
    </row>
    <row r="3695" spans="13:13" x14ac:dyDescent="0.2">
      <c r="M3695" s="118"/>
    </row>
    <row r="3696" spans="13:13" x14ac:dyDescent="0.2">
      <c r="M3696" s="118"/>
    </row>
    <row r="3697" spans="13:13" x14ac:dyDescent="0.2">
      <c r="M3697" s="118"/>
    </row>
    <row r="3698" spans="13:13" x14ac:dyDescent="0.2">
      <c r="M3698" s="118"/>
    </row>
    <row r="3699" spans="13:13" x14ac:dyDescent="0.2">
      <c r="M3699" s="118"/>
    </row>
    <row r="3700" spans="13:13" x14ac:dyDescent="0.2">
      <c r="M3700" s="118"/>
    </row>
    <row r="3701" spans="13:13" x14ac:dyDescent="0.2">
      <c r="M3701" s="118"/>
    </row>
    <row r="3702" spans="13:13" x14ac:dyDescent="0.2">
      <c r="M3702" s="118"/>
    </row>
    <row r="3703" spans="13:13" x14ac:dyDescent="0.2">
      <c r="M3703" s="118"/>
    </row>
    <row r="3704" spans="13:13" x14ac:dyDescent="0.2">
      <c r="M3704" s="118"/>
    </row>
    <row r="3705" spans="13:13" x14ac:dyDescent="0.2">
      <c r="M3705" s="118"/>
    </row>
    <row r="3706" spans="13:13" x14ac:dyDescent="0.2">
      <c r="M3706" s="118"/>
    </row>
    <row r="3707" spans="13:13" x14ac:dyDescent="0.2">
      <c r="M3707" s="118"/>
    </row>
    <row r="3708" spans="13:13" x14ac:dyDescent="0.2">
      <c r="M3708" s="118"/>
    </row>
    <row r="3709" spans="13:13" x14ac:dyDescent="0.2">
      <c r="M3709" s="118"/>
    </row>
    <row r="3710" spans="13:13" x14ac:dyDescent="0.2">
      <c r="M3710" s="118"/>
    </row>
    <row r="3711" spans="13:13" x14ac:dyDescent="0.2">
      <c r="M3711" s="118"/>
    </row>
    <row r="3712" spans="13:13" x14ac:dyDescent="0.2">
      <c r="M3712" s="118"/>
    </row>
    <row r="3713" spans="13:13" x14ac:dyDescent="0.2">
      <c r="M3713" s="118"/>
    </row>
    <row r="3714" spans="13:13" x14ac:dyDescent="0.2">
      <c r="M3714" s="118"/>
    </row>
    <row r="3715" spans="13:13" x14ac:dyDescent="0.2">
      <c r="M3715" s="118"/>
    </row>
    <row r="3716" spans="13:13" x14ac:dyDescent="0.2">
      <c r="M3716" s="118"/>
    </row>
    <row r="3717" spans="13:13" x14ac:dyDescent="0.2">
      <c r="M3717" s="118"/>
    </row>
    <row r="3718" spans="13:13" x14ac:dyDescent="0.2">
      <c r="M3718" s="118"/>
    </row>
    <row r="3719" spans="13:13" x14ac:dyDescent="0.2">
      <c r="M3719" s="118"/>
    </row>
    <row r="3720" spans="13:13" x14ac:dyDescent="0.2">
      <c r="M3720" s="118"/>
    </row>
    <row r="3721" spans="13:13" x14ac:dyDescent="0.2">
      <c r="M3721" s="118"/>
    </row>
    <row r="3722" spans="13:13" x14ac:dyDescent="0.2">
      <c r="M3722" s="118"/>
    </row>
    <row r="3723" spans="13:13" x14ac:dyDescent="0.2">
      <c r="M3723" s="118"/>
    </row>
    <row r="3724" spans="13:13" x14ac:dyDescent="0.2">
      <c r="M3724" s="118"/>
    </row>
    <row r="3725" spans="13:13" x14ac:dyDescent="0.2">
      <c r="M3725" s="118"/>
    </row>
    <row r="3726" spans="13:13" x14ac:dyDescent="0.2">
      <c r="M3726" s="118"/>
    </row>
    <row r="3727" spans="13:13" x14ac:dyDescent="0.2">
      <c r="M3727" s="118"/>
    </row>
    <row r="3728" spans="13:13" x14ac:dyDescent="0.2">
      <c r="M3728" s="118"/>
    </row>
    <row r="3729" spans="13:13" x14ac:dyDescent="0.2">
      <c r="M3729" s="118"/>
    </row>
    <row r="3730" spans="13:13" x14ac:dyDescent="0.2">
      <c r="M3730" s="118"/>
    </row>
    <row r="3731" spans="13:13" x14ac:dyDescent="0.2">
      <c r="M3731" s="118"/>
    </row>
    <row r="3732" spans="13:13" x14ac:dyDescent="0.2">
      <c r="M3732" s="118"/>
    </row>
    <row r="3733" spans="13:13" x14ac:dyDescent="0.2">
      <c r="M3733" s="118"/>
    </row>
    <row r="3734" spans="13:13" x14ac:dyDescent="0.2">
      <c r="M3734" s="118"/>
    </row>
    <row r="3735" spans="13:13" x14ac:dyDescent="0.2">
      <c r="M3735" s="118"/>
    </row>
    <row r="3736" spans="13:13" x14ac:dyDescent="0.2">
      <c r="M3736" s="118"/>
    </row>
    <row r="3737" spans="13:13" x14ac:dyDescent="0.2">
      <c r="M3737" s="118"/>
    </row>
    <row r="3738" spans="13:13" x14ac:dyDescent="0.2">
      <c r="M3738" s="118"/>
    </row>
    <row r="3739" spans="13:13" x14ac:dyDescent="0.2">
      <c r="M3739" s="118"/>
    </row>
    <row r="3740" spans="13:13" x14ac:dyDescent="0.2">
      <c r="M3740" s="118"/>
    </row>
    <row r="3741" spans="13:13" x14ac:dyDescent="0.2">
      <c r="M3741" s="118"/>
    </row>
    <row r="3742" spans="13:13" x14ac:dyDescent="0.2">
      <c r="M3742" s="118"/>
    </row>
    <row r="3743" spans="13:13" x14ac:dyDescent="0.2">
      <c r="M3743" s="118"/>
    </row>
    <row r="3744" spans="13:13" x14ac:dyDescent="0.2">
      <c r="M3744" s="118"/>
    </row>
    <row r="3745" spans="13:13" x14ac:dyDescent="0.2">
      <c r="M3745" s="118"/>
    </row>
    <row r="3746" spans="13:13" x14ac:dyDescent="0.2">
      <c r="M3746" s="118"/>
    </row>
    <row r="3747" spans="13:13" x14ac:dyDescent="0.2">
      <c r="M3747" s="118"/>
    </row>
    <row r="3748" spans="13:13" x14ac:dyDescent="0.2">
      <c r="M3748" s="118"/>
    </row>
    <row r="3749" spans="13:13" x14ac:dyDescent="0.2">
      <c r="M3749" s="118"/>
    </row>
    <row r="3750" spans="13:13" x14ac:dyDescent="0.2">
      <c r="M3750" s="118"/>
    </row>
    <row r="3751" spans="13:13" x14ac:dyDescent="0.2">
      <c r="M3751" s="118"/>
    </row>
    <row r="3752" spans="13:13" x14ac:dyDescent="0.2">
      <c r="M3752" s="118"/>
    </row>
    <row r="3753" spans="13:13" x14ac:dyDescent="0.2">
      <c r="M3753" s="118"/>
    </row>
    <row r="3754" spans="13:13" x14ac:dyDescent="0.2">
      <c r="M3754" s="118"/>
    </row>
    <row r="3755" spans="13:13" x14ac:dyDescent="0.2">
      <c r="M3755" s="118"/>
    </row>
    <row r="3756" spans="13:13" x14ac:dyDescent="0.2">
      <c r="M3756" s="118"/>
    </row>
    <row r="3757" spans="13:13" x14ac:dyDescent="0.2">
      <c r="M3757" s="118"/>
    </row>
    <row r="3758" spans="13:13" x14ac:dyDescent="0.2">
      <c r="M3758" s="118"/>
    </row>
    <row r="3759" spans="13:13" x14ac:dyDescent="0.2">
      <c r="M3759" s="118"/>
    </row>
    <row r="3760" spans="13:13" x14ac:dyDescent="0.2">
      <c r="M3760" s="118"/>
    </row>
    <row r="3761" spans="13:13" x14ac:dyDescent="0.2">
      <c r="M3761" s="118"/>
    </row>
    <row r="3762" spans="13:13" x14ac:dyDescent="0.2">
      <c r="M3762" s="118"/>
    </row>
    <row r="3763" spans="13:13" x14ac:dyDescent="0.2">
      <c r="M3763" s="118"/>
    </row>
    <row r="3764" spans="13:13" x14ac:dyDescent="0.2">
      <c r="M3764" s="118"/>
    </row>
    <row r="3765" spans="13:13" x14ac:dyDescent="0.2">
      <c r="M3765" s="118"/>
    </row>
    <row r="3766" spans="13:13" x14ac:dyDescent="0.2">
      <c r="M3766" s="118"/>
    </row>
    <row r="3767" spans="13:13" x14ac:dyDescent="0.2">
      <c r="M3767" s="118"/>
    </row>
    <row r="3768" spans="13:13" x14ac:dyDescent="0.2">
      <c r="M3768" s="118"/>
    </row>
    <row r="3769" spans="13:13" x14ac:dyDescent="0.2">
      <c r="M3769" s="118"/>
    </row>
    <row r="3770" spans="13:13" x14ac:dyDescent="0.2">
      <c r="M3770" s="118"/>
    </row>
    <row r="3771" spans="13:13" x14ac:dyDescent="0.2">
      <c r="M3771" s="118"/>
    </row>
    <row r="3772" spans="13:13" x14ac:dyDescent="0.2">
      <c r="M3772" s="118"/>
    </row>
    <row r="3773" spans="13:13" x14ac:dyDescent="0.2">
      <c r="M3773" s="118"/>
    </row>
    <row r="3774" spans="13:13" x14ac:dyDescent="0.2">
      <c r="M3774" s="118"/>
    </row>
    <row r="3775" spans="13:13" x14ac:dyDescent="0.2">
      <c r="M3775" s="118"/>
    </row>
    <row r="3776" spans="13:13" x14ac:dyDescent="0.2">
      <c r="M3776" s="118"/>
    </row>
    <row r="3777" spans="13:13" x14ac:dyDescent="0.2">
      <c r="M3777" s="118"/>
    </row>
    <row r="3778" spans="13:13" x14ac:dyDescent="0.2">
      <c r="M3778" s="118"/>
    </row>
    <row r="3779" spans="13:13" x14ac:dyDescent="0.2">
      <c r="M3779" s="118"/>
    </row>
    <row r="3780" spans="13:13" x14ac:dyDescent="0.2">
      <c r="M3780" s="118"/>
    </row>
    <row r="3781" spans="13:13" x14ac:dyDescent="0.2">
      <c r="M3781" s="118"/>
    </row>
    <row r="3782" spans="13:13" x14ac:dyDescent="0.2">
      <c r="M3782" s="118"/>
    </row>
    <row r="3783" spans="13:13" x14ac:dyDescent="0.2">
      <c r="M3783" s="118"/>
    </row>
    <row r="3784" spans="13:13" x14ac:dyDescent="0.2">
      <c r="M3784" s="118"/>
    </row>
    <row r="3785" spans="13:13" x14ac:dyDescent="0.2">
      <c r="M3785" s="118"/>
    </row>
    <row r="3786" spans="13:13" x14ac:dyDescent="0.2">
      <c r="M3786" s="118"/>
    </row>
    <row r="3787" spans="13:13" x14ac:dyDescent="0.2">
      <c r="M3787" s="118"/>
    </row>
    <row r="3788" spans="13:13" x14ac:dyDescent="0.2">
      <c r="M3788" s="118"/>
    </row>
    <row r="3789" spans="13:13" x14ac:dyDescent="0.2">
      <c r="M3789" s="118"/>
    </row>
    <row r="3790" spans="13:13" x14ac:dyDescent="0.2">
      <c r="M3790" s="118"/>
    </row>
    <row r="3791" spans="13:13" x14ac:dyDescent="0.2">
      <c r="M3791" s="118"/>
    </row>
    <row r="3792" spans="13:13" x14ac:dyDescent="0.2">
      <c r="M3792" s="118"/>
    </row>
    <row r="3793" spans="13:13" x14ac:dyDescent="0.2">
      <c r="M3793" s="118"/>
    </row>
    <row r="3794" spans="13:13" x14ac:dyDescent="0.2">
      <c r="M3794" s="118"/>
    </row>
    <row r="3795" spans="13:13" x14ac:dyDescent="0.2">
      <c r="M3795" s="118"/>
    </row>
    <row r="3796" spans="13:13" x14ac:dyDescent="0.2">
      <c r="M3796" s="118"/>
    </row>
    <row r="3797" spans="13:13" x14ac:dyDescent="0.2">
      <c r="M3797" s="118"/>
    </row>
    <row r="3798" spans="13:13" x14ac:dyDescent="0.2">
      <c r="M3798" s="118"/>
    </row>
    <row r="3799" spans="13:13" x14ac:dyDescent="0.2">
      <c r="M3799" s="118"/>
    </row>
    <row r="3800" spans="13:13" x14ac:dyDescent="0.2">
      <c r="M3800" s="118"/>
    </row>
    <row r="3801" spans="13:13" x14ac:dyDescent="0.2">
      <c r="M3801" s="118"/>
    </row>
    <row r="3802" spans="13:13" x14ac:dyDescent="0.2">
      <c r="M3802" s="118"/>
    </row>
    <row r="3803" spans="13:13" x14ac:dyDescent="0.2">
      <c r="M3803" s="118"/>
    </row>
    <row r="3804" spans="13:13" x14ac:dyDescent="0.2">
      <c r="M3804" s="118"/>
    </row>
    <row r="3805" spans="13:13" x14ac:dyDescent="0.2">
      <c r="M3805" s="118"/>
    </row>
    <row r="3806" spans="13:13" x14ac:dyDescent="0.2">
      <c r="M3806" s="118"/>
    </row>
    <row r="3807" spans="13:13" x14ac:dyDescent="0.2">
      <c r="M3807" s="118"/>
    </row>
    <row r="3808" spans="13:13" x14ac:dyDescent="0.2">
      <c r="M3808" s="118"/>
    </row>
    <row r="3809" spans="13:13" x14ac:dyDescent="0.2">
      <c r="M3809" s="118"/>
    </row>
    <row r="3810" spans="13:13" x14ac:dyDescent="0.2">
      <c r="M3810" s="118"/>
    </row>
    <row r="3811" spans="13:13" x14ac:dyDescent="0.2">
      <c r="M3811" s="118"/>
    </row>
    <row r="3812" spans="13:13" x14ac:dyDescent="0.2">
      <c r="M3812" s="118"/>
    </row>
    <row r="3813" spans="13:13" x14ac:dyDescent="0.2">
      <c r="M3813" s="118"/>
    </row>
    <row r="3814" spans="13:13" x14ac:dyDescent="0.2">
      <c r="M3814" s="118"/>
    </row>
    <row r="3815" spans="13:13" x14ac:dyDescent="0.2">
      <c r="M3815" s="118"/>
    </row>
    <row r="3816" spans="13:13" x14ac:dyDescent="0.2">
      <c r="M3816" s="118"/>
    </row>
    <row r="3817" spans="13:13" x14ac:dyDescent="0.2">
      <c r="M3817" s="118"/>
    </row>
    <row r="3818" spans="13:13" x14ac:dyDescent="0.2">
      <c r="M3818" s="118"/>
    </row>
    <row r="3819" spans="13:13" x14ac:dyDescent="0.2">
      <c r="M3819" s="118"/>
    </row>
    <row r="3820" spans="13:13" x14ac:dyDescent="0.2">
      <c r="M3820" s="118"/>
    </row>
    <row r="3821" spans="13:13" x14ac:dyDescent="0.2">
      <c r="M3821" s="118"/>
    </row>
    <row r="3822" spans="13:13" x14ac:dyDescent="0.2">
      <c r="M3822" s="118"/>
    </row>
    <row r="3823" spans="13:13" x14ac:dyDescent="0.2">
      <c r="M3823" s="118"/>
    </row>
    <row r="3824" spans="13:13" x14ac:dyDescent="0.2">
      <c r="M3824" s="118"/>
    </row>
    <row r="3825" spans="13:13" x14ac:dyDescent="0.2">
      <c r="M3825" s="118"/>
    </row>
    <row r="3826" spans="13:13" x14ac:dyDescent="0.2">
      <c r="M3826" s="118"/>
    </row>
    <row r="3827" spans="13:13" x14ac:dyDescent="0.2">
      <c r="M3827" s="118"/>
    </row>
    <row r="3828" spans="13:13" x14ac:dyDescent="0.2">
      <c r="M3828" s="118"/>
    </row>
    <row r="3829" spans="13:13" x14ac:dyDescent="0.2">
      <c r="M3829" s="118"/>
    </row>
    <row r="3830" spans="13:13" x14ac:dyDescent="0.2">
      <c r="M3830" s="118"/>
    </row>
    <row r="3831" spans="13:13" x14ac:dyDescent="0.2">
      <c r="M3831" s="118"/>
    </row>
    <row r="3832" spans="13:13" x14ac:dyDescent="0.2">
      <c r="M3832" s="118"/>
    </row>
    <row r="3833" spans="13:13" x14ac:dyDescent="0.2">
      <c r="M3833" s="118"/>
    </row>
    <row r="3834" spans="13:13" x14ac:dyDescent="0.2">
      <c r="M3834" s="118"/>
    </row>
    <row r="3835" spans="13:13" x14ac:dyDescent="0.2">
      <c r="M3835" s="118"/>
    </row>
    <row r="3836" spans="13:13" x14ac:dyDescent="0.2">
      <c r="M3836" s="118"/>
    </row>
    <row r="3837" spans="13:13" x14ac:dyDescent="0.2">
      <c r="M3837" s="118"/>
    </row>
    <row r="3838" spans="13:13" x14ac:dyDescent="0.2">
      <c r="M3838" s="118"/>
    </row>
    <row r="3839" spans="13:13" x14ac:dyDescent="0.2">
      <c r="M3839" s="118"/>
    </row>
    <row r="3840" spans="13:13" x14ac:dyDescent="0.2">
      <c r="M3840" s="118"/>
    </row>
    <row r="3841" spans="13:13" x14ac:dyDescent="0.2">
      <c r="M3841" s="118"/>
    </row>
    <row r="3842" spans="13:13" x14ac:dyDescent="0.2">
      <c r="M3842" s="118"/>
    </row>
    <row r="3843" spans="13:13" x14ac:dyDescent="0.2">
      <c r="M3843" s="118"/>
    </row>
    <row r="3844" spans="13:13" x14ac:dyDescent="0.2">
      <c r="M3844" s="118"/>
    </row>
    <row r="3845" spans="13:13" x14ac:dyDescent="0.2">
      <c r="M3845" s="118"/>
    </row>
    <row r="3846" spans="13:13" x14ac:dyDescent="0.2">
      <c r="M3846" s="118"/>
    </row>
    <row r="3847" spans="13:13" x14ac:dyDescent="0.2">
      <c r="M3847" s="118"/>
    </row>
    <row r="3848" spans="13:13" x14ac:dyDescent="0.2">
      <c r="M3848" s="118"/>
    </row>
    <row r="3849" spans="13:13" x14ac:dyDescent="0.2">
      <c r="M3849" s="118"/>
    </row>
    <row r="3850" spans="13:13" x14ac:dyDescent="0.2">
      <c r="M3850" s="118"/>
    </row>
    <row r="3851" spans="13:13" x14ac:dyDescent="0.2">
      <c r="M3851" s="118"/>
    </row>
    <row r="3852" spans="13:13" x14ac:dyDescent="0.2">
      <c r="M3852" s="118"/>
    </row>
    <row r="3853" spans="13:13" x14ac:dyDescent="0.2">
      <c r="M3853" s="118"/>
    </row>
    <row r="3854" spans="13:13" x14ac:dyDescent="0.2">
      <c r="M3854" s="118"/>
    </row>
    <row r="3855" spans="13:13" x14ac:dyDescent="0.2">
      <c r="M3855" s="118"/>
    </row>
    <row r="3856" spans="13:13" x14ac:dyDescent="0.2">
      <c r="M3856" s="118"/>
    </row>
    <row r="3857" spans="13:13" x14ac:dyDescent="0.2">
      <c r="M3857" s="118"/>
    </row>
    <row r="3858" spans="13:13" x14ac:dyDescent="0.2">
      <c r="M3858" s="118"/>
    </row>
    <row r="3859" spans="13:13" x14ac:dyDescent="0.2">
      <c r="M3859" s="118"/>
    </row>
    <row r="3860" spans="13:13" x14ac:dyDescent="0.2">
      <c r="M3860" s="118"/>
    </row>
    <row r="3861" spans="13:13" x14ac:dyDescent="0.2">
      <c r="M3861" s="118"/>
    </row>
    <row r="3862" spans="13:13" x14ac:dyDescent="0.2">
      <c r="M3862" s="118"/>
    </row>
    <row r="3863" spans="13:13" x14ac:dyDescent="0.2">
      <c r="M3863" s="118"/>
    </row>
    <row r="3864" spans="13:13" x14ac:dyDescent="0.2">
      <c r="M3864" s="118"/>
    </row>
    <row r="3865" spans="13:13" x14ac:dyDescent="0.2">
      <c r="M3865" s="118"/>
    </row>
    <row r="3866" spans="13:13" x14ac:dyDescent="0.2">
      <c r="M3866" s="118"/>
    </row>
    <row r="3867" spans="13:13" x14ac:dyDescent="0.2">
      <c r="M3867" s="118"/>
    </row>
    <row r="3868" spans="13:13" x14ac:dyDescent="0.2">
      <c r="M3868" s="118"/>
    </row>
    <row r="3869" spans="13:13" x14ac:dyDescent="0.2">
      <c r="M3869" s="118"/>
    </row>
    <row r="3870" spans="13:13" x14ac:dyDescent="0.2">
      <c r="M3870" s="118"/>
    </row>
    <row r="3871" spans="13:13" x14ac:dyDescent="0.2">
      <c r="M3871" s="118"/>
    </row>
    <row r="3872" spans="13:13" x14ac:dyDescent="0.2">
      <c r="M3872" s="118"/>
    </row>
    <row r="3873" spans="13:13" x14ac:dyDescent="0.2">
      <c r="M3873" s="118"/>
    </row>
    <row r="3874" spans="13:13" x14ac:dyDescent="0.2">
      <c r="M3874" s="118"/>
    </row>
    <row r="3875" spans="13:13" x14ac:dyDescent="0.2">
      <c r="M3875" s="118"/>
    </row>
    <row r="3876" spans="13:13" x14ac:dyDescent="0.2">
      <c r="M3876" s="118"/>
    </row>
    <row r="3877" spans="13:13" x14ac:dyDescent="0.2">
      <c r="M3877" s="118"/>
    </row>
    <row r="3878" spans="13:13" x14ac:dyDescent="0.2">
      <c r="M3878" s="118"/>
    </row>
    <row r="3879" spans="13:13" x14ac:dyDescent="0.2">
      <c r="M3879" s="118"/>
    </row>
    <row r="3880" spans="13:13" x14ac:dyDescent="0.2">
      <c r="M3880" s="118"/>
    </row>
    <row r="3881" spans="13:13" x14ac:dyDescent="0.2">
      <c r="M3881" s="118"/>
    </row>
    <row r="3882" spans="13:13" x14ac:dyDescent="0.2">
      <c r="M3882" s="118"/>
    </row>
    <row r="3883" spans="13:13" x14ac:dyDescent="0.2">
      <c r="M3883" s="118"/>
    </row>
    <row r="3884" spans="13:13" x14ac:dyDescent="0.2">
      <c r="M3884" s="118"/>
    </row>
    <row r="3885" spans="13:13" x14ac:dyDescent="0.2">
      <c r="M3885" s="118"/>
    </row>
    <row r="3886" spans="13:13" x14ac:dyDescent="0.2">
      <c r="M3886" s="118"/>
    </row>
    <row r="3887" spans="13:13" x14ac:dyDescent="0.2">
      <c r="M3887" s="118"/>
    </row>
    <row r="3888" spans="13:13" x14ac:dyDescent="0.2">
      <c r="M3888" s="118"/>
    </row>
    <row r="3889" spans="13:13" x14ac:dyDescent="0.2">
      <c r="M3889" s="118"/>
    </row>
    <row r="3890" spans="13:13" x14ac:dyDescent="0.2">
      <c r="M3890" s="118"/>
    </row>
    <row r="3891" spans="13:13" x14ac:dyDescent="0.2">
      <c r="M3891" s="118"/>
    </row>
    <row r="3892" spans="13:13" x14ac:dyDescent="0.2">
      <c r="M3892" s="118"/>
    </row>
    <row r="3893" spans="13:13" x14ac:dyDescent="0.2">
      <c r="M3893" s="118"/>
    </row>
    <row r="3894" spans="13:13" x14ac:dyDescent="0.2">
      <c r="M3894" s="118"/>
    </row>
    <row r="3895" spans="13:13" x14ac:dyDescent="0.2">
      <c r="M3895" s="118"/>
    </row>
    <row r="3896" spans="13:13" x14ac:dyDescent="0.2">
      <c r="M3896" s="118"/>
    </row>
    <row r="3897" spans="13:13" x14ac:dyDescent="0.2">
      <c r="M3897" s="118"/>
    </row>
    <row r="3898" spans="13:13" x14ac:dyDescent="0.2">
      <c r="M3898" s="118"/>
    </row>
    <row r="3899" spans="13:13" x14ac:dyDescent="0.2">
      <c r="M3899" s="118"/>
    </row>
    <row r="3900" spans="13:13" x14ac:dyDescent="0.2">
      <c r="M3900" s="118"/>
    </row>
    <row r="3901" spans="13:13" x14ac:dyDescent="0.2">
      <c r="M3901" s="118"/>
    </row>
    <row r="3902" spans="13:13" x14ac:dyDescent="0.2">
      <c r="M3902" s="118"/>
    </row>
    <row r="3903" spans="13:13" x14ac:dyDescent="0.2">
      <c r="M3903" s="118"/>
    </row>
    <row r="3904" spans="13:13" x14ac:dyDescent="0.2">
      <c r="M3904" s="118"/>
    </row>
    <row r="3905" spans="13:13" x14ac:dyDescent="0.2">
      <c r="M3905" s="118"/>
    </row>
    <row r="3906" spans="13:13" x14ac:dyDescent="0.2">
      <c r="M3906" s="118"/>
    </row>
    <row r="3907" spans="13:13" x14ac:dyDescent="0.2">
      <c r="M3907" s="118"/>
    </row>
    <row r="3908" spans="13:13" x14ac:dyDescent="0.2">
      <c r="M3908" s="118"/>
    </row>
    <row r="3909" spans="13:13" x14ac:dyDescent="0.2">
      <c r="M3909" s="118"/>
    </row>
    <row r="3910" spans="13:13" x14ac:dyDescent="0.2">
      <c r="M3910" s="118"/>
    </row>
    <row r="3911" spans="13:13" x14ac:dyDescent="0.2">
      <c r="M3911" s="118"/>
    </row>
    <row r="3912" spans="13:13" x14ac:dyDescent="0.2">
      <c r="M3912" s="118"/>
    </row>
    <row r="3913" spans="13:13" x14ac:dyDescent="0.2">
      <c r="M3913" s="118"/>
    </row>
    <row r="3914" spans="13:13" x14ac:dyDescent="0.2">
      <c r="M3914" s="118"/>
    </row>
    <row r="3915" spans="13:13" x14ac:dyDescent="0.2">
      <c r="M3915" s="118"/>
    </row>
    <row r="3916" spans="13:13" x14ac:dyDescent="0.2">
      <c r="M3916" s="118"/>
    </row>
    <row r="3917" spans="13:13" x14ac:dyDescent="0.2">
      <c r="M3917" s="118"/>
    </row>
    <row r="3918" spans="13:13" x14ac:dyDescent="0.2">
      <c r="M3918" s="118"/>
    </row>
    <row r="3919" spans="13:13" x14ac:dyDescent="0.2">
      <c r="M3919" s="118"/>
    </row>
    <row r="3920" spans="13:13" x14ac:dyDescent="0.2">
      <c r="M3920" s="118"/>
    </row>
    <row r="3921" spans="13:13" x14ac:dyDescent="0.2">
      <c r="M3921" s="118"/>
    </row>
    <row r="3922" spans="13:13" x14ac:dyDescent="0.2">
      <c r="M3922" s="118"/>
    </row>
    <row r="3923" spans="13:13" x14ac:dyDescent="0.2">
      <c r="M3923" s="118"/>
    </row>
    <row r="3924" spans="13:13" x14ac:dyDescent="0.2">
      <c r="M3924" s="118"/>
    </row>
    <row r="3925" spans="13:13" x14ac:dyDescent="0.2">
      <c r="M3925" s="118"/>
    </row>
    <row r="3926" spans="13:13" x14ac:dyDescent="0.2">
      <c r="M3926" s="118"/>
    </row>
    <row r="3927" spans="13:13" x14ac:dyDescent="0.2">
      <c r="M3927" s="118"/>
    </row>
    <row r="3928" spans="13:13" x14ac:dyDescent="0.2">
      <c r="M3928" s="118"/>
    </row>
    <row r="3929" spans="13:13" x14ac:dyDescent="0.2">
      <c r="M3929" s="118"/>
    </row>
    <row r="3930" spans="13:13" x14ac:dyDescent="0.2">
      <c r="M3930" s="118"/>
    </row>
    <row r="3931" spans="13:13" x14ac:dyDescent="0.2">
      <c r="M3931" s="118"/>
    </row>
    <row r="3932" spans="13:13" x14ac:dyDescent="0.2">
      <c r="M3932" s="118"/>
    </row>
    <row r="3933" spans="13:13" x14ac:dyDescent="0.2">
      <c r="M3933" s="118"/>
    </row>
    <row r="3934" spans="13:13" x14ac:dyDescent="0.2">
      <c r="M3934" s="118"/>
    </row>
    <row r="3935" spans="13:13" x14ac:dyDescent="0.2">
      <c r="M3935" s="118"/>
    </row>
    <row r="3936" spans="13:13" x14ac:dyDescent="0.2">
      <c r="M3936" s="118"/>
    </row>
    <row r="3937" spans="13:13" x14ac:dyDescent="0.2">
      <c r="M3937" s="118"/>
    </row>
    <row r="3938" spans="13:13" x14ac:dyDescent="0.2">
      <c r="M3938" s="118"/>
    </row>
    <row r="3939" spans="13:13" x14ac:dyDescent="0.2">
      <c r="M3939" s="118"/>
    </row>
    <row r="3940" spans="13:13" x14ac:dyDescent="0.2">
      <c r="M3940" s="118"/>
    </row>
    <row r="3941" spans="13:13" x14ac:dyDescent="0.2">
      <c r="M3941" s="118"/>
    </row>
    <row r="3942" spans="13:13" x14ac:dyDescent="0.2">
      <c r="M3942" s="118"/>
    </row>
    <row r="3943" spans="13:13" x14ac:dyDescent="0.2">
      <c r="M3943" s="118"/>
    </row>
    <row r="3944" spans="13:13" x14ac:dyDescent="0.2">
      <c r="M3944" s="118"/>
    </row>
    <row r="3945" spans="13:13" x14ac:dyDescent="0.2">
      <c r="M3945" s="118"/>
    </row>
    <row r="3946" spans="13:13" x14ac:dyDescent="0.2">
      <c r="M3946" s="118"/>
    </row>
    <row r="3947" spans="13:13" x14ac:dyDescent="0.2">
      <c r="M3947" s="118"/>
    </row>
    <row r="3948" spans="13:13" x14ac:dyDescent="0.2">
      <c r="M3948" s="118"/>
    </row>
    <row r="3949" spans="13:13" x14ac:dyDescent="0.2">
      <c r="M3949" s="118"/>
    </row>
    <row r="3950" spans="13:13" x14ac:dyDescent="0.2">
      <c r="M3950" s="118"/>
    </row>
    <row r="3951" spans="13:13" x14ac:dyDescent="0.2">
      <c r="M3951" s="118"/>
    </row>
    <row r="3952" spans="13:13" x14ac:dyDescent="0.2">
      <c r="M3952" s="118"/>
    </row>
    <row r="3953" spans="13:13" x14ac:dyDescent="0.2">
      <c r="M3953" s="118"/>
    </row>
    <row r="3954" spans="13:13" x14ac:dyDescent="0.2">
      <c r="M3954" s="118"/>
    </row>
    <row r="3955" spans="13:13" x14ac:dyDescent="0.2">
      <c r="M3955" s="118"/>
    </row>
    <row r="3956" spans="13:13" x14ac:dyDescent="0.2">
      <c r="M3956" s="118"/>
    </row>
    <row r="3957" spans="13:13" x14ac:dyDescent="0.2">
      <c r="M3957" s="118"/>
    </row>
    <row r="3958" spans="13:13" x14ac:dyDescent="0.2">
      <c r="M3958" s="118"/>
    </row>
    <row r="3959" spans="13:13" x14ac:dyDescent="0.2">
      <c r="M3959" s="118"/>
    </row>
    <row r="3960" spans="13:13" x14ac:dyDescent="0.2">
      <c r="M3960" s="118"/>
    </row>
    <row r="3961" spans="13:13" x14ac:dyDescent="0.2">
      <c r="M3961" s="118"/>
    </row>
    <row r="3962" spans="13:13" x14ac:dyDescent="0.2">
      <c r="M3962" s="118"/>
    </row>
    <row r="3963" spans="13:13" x14ac:dyDescent="0.2">
      <c r="M3963" s="118"/>
    </row>
    <row r="3964" spans="13:13" x14ac:dyDescent="0.2">
      <c r="M3964" s="118"/>
    </row>
    <row r="3965" spans="13:13" x14ac:dyDescent="0.2">
      <c r="M3965" s="118"/>
    </row>
    <row r="3966" spans="13:13" x14ac:dyDescent="0.2">
      <c r="M3966" s="118"/>
    </row>
    <row r="3967" spans="13:13" x14ac:dyDescent="0.2">
      <c r="M3967" s="118"/>
    </row>
    <row r="3968" spans="13:13" x14ac:dyDescent="0.2">
      <c r="M3968" s="118"/>
    </row>
    <row r="3969" spans="13:13" x14ac:dyDescent="0.2">
      <c r="M3969" s="118"/>
    </row>
    <row r="3970" spans="13:13" x14ac:dyDescent="0.2">
      <c r="M3970" s="118"/>
    </row>
    <row r="3971" spans="13:13" x14ac:dyDescent="0.2">
      <c r="M3971" s="118"/>
    </row>
    <row r="3972" spans="13:13" x14ac:dyDescent="0.2">
      <c r="M3972" s="118"/>
    </row>
    <row r="3973" spans="13:13" x14ac:dyDescent="0.2">
      <c r="M3973" s="118"/>
    </row>
    <row r="3974" spans="13:13" x14ac:dyDescent="0.2">
      <c r="M3974" s="118"/>
    </row>
    <row r="3975" spans="13:13" x14ac:dyDescent="0.2">
      <c r="M3975" s="118"/>
    </row>
    <row r="3976" spans="13:13" x14ac:dyDescent="0.2">
      <c r="M3976" s="118"/>
    </row>
    <row r="3977" spans="13:13" x14ac:dyDescent="0.2">
      <c r="M3977" s="118"/>
    </row>
    <row r="3978" spans="13:13" x14ac:dyDescent="0.2">
      <c r="M3978" s="118"/>
    </row>
    <row r="3979" spans="13:13" x14ac:dyDescent="0.2">
      <c r="M3979" s="118"/>
    </row>
    <row r="3980" spans="13:13" x14ac:dyDescent="0.2">
      <c r="M3980" s="118"/>
    </row>
    <row r="3981" spans="13:13" x14ac:dyDescent="0.2">
      <c r="M3981" s="118"/>
    </row>
    <row r="3982" spans="13:13" x14ac:dyDescent="0.2">
      <c r="M3982" s="118"/>
    </row>
    <row r="3983" spans="13:13" x14ac:dyDescent="0.2">
      <c r="M3983" s="118"/>
    </row>
    <row r="3984" spans="13:13" x14ac:dyDescent="0.2">
      <c r="M3984" s="118"/>
    </row>
    <row r="3985" spans="13:13" x14ac:dyDescent="0.2">
      <c r="M3985" s="118"/>
    </row>
    <row r="3986" spans="13:13" x14ac:dyDescent="0.2">
      <c r="M3986" s="118"/>
    </row>
    <row r="3987" spans="13:13" x14ac:dyDescent="0.2">
      <c r="M3987" s="118"/>
    </row>
    <row r="3988" spans="13:13" x14ac:dyDescent="0.2">
      <c r="M3988" s="118"/>
    </row>
    <row r="3989" spans="13:13" x14ac:dyDescent="0.2">
      <c r="M3989" s="118"/>
    </row>
    <row r="3990" spans="13:13" x14ac:dyDescent="0.2">
      <c r="M3990" s="118"/>
    </row>
    <row r="3991" spans="13:13" x14ac:dyDescent="0.2">
      <c r="M3991" s="118"/>
    </row>
    <row r="3992" spans="13:13" x14ac:dyDescent="0.2">
      <c r="M3992" s="118"/>
    </row>
    <row r="3993" spans="13:13" x14ac:dyDescent="0.2">
      <c r="M3993" s="118"/>
    </row>
    <row r="3994" spans="13:13" x14ac:dyDescent="0.2">
      <c r="M3994" s="118"/>
    </row>
    <row r="3995" spans="13:13" x14ac:dyDescent="0.2">
      <c r="M3995" s="118"/>
    </row>
    <row r="3996" spans="13:13" x14ac:dyDescent="0.2">
      <c r="M3996" s="118"/>
    </row>
    <row r="3997" spans="13:13" x14ac:dyDescent="0.2">
      <c r="M3997" s="118"/>
    </row>
    <row r="3998" spans="13:13" x14ac:dyDescent="0.2">
      <c r="M3998" s="118"/>
    </row>
    <row r="3999" spans="13:13" x14ac:dyDescent="0.2">
      <c r="M3999" s="118"/>
    </row>
    <row r="4000" spans="13:13" x14ac:dyDescent="0.2">
      <c r="M4000" s="118"/>
    </row>
    <row r="4001" spans="13:13" x14ac:dyDescent="0.2">
      <c r="M4001" s="118"/>
    </row>
    <row r="4002" spans="13:13" x14ac:dyDescent="0.2">
      <c r="M4002" s="118"/>
    </row>
    <row r="4003" spans="13:13" x14ac:dyDescent="0.2">
      <c r="M4003" s="118"/>
    </row>
    <row r="4004" spans="13:13" x14ac:dyDescent="0.2">
      <c r="M4004" s="118"/>
    </row>
    <row r="4005" spans="13:13" x14ac:dyDescent="0.2">
      <c r="M4005" s="118"/>
    </row>
    <row r="4006" spans="13:13" x14ac:dyDescent="0.2">
      <c r="M4006" s="118"/>
    </row>
    <row r="4007" spans="13:13" x14ac:dyDescent="0.2">
      <c r="M4007" s="118"/>
    </row>
    <row r="4008" spans="13:13" x14ac:dyDescent="0.2">
      <c r="M4008" s="118"/>
    </row>
    <row r="4009" spans="13:13" x14ac:dyDescent="0.2">
      <c r="M4009" s="118"/>
    </row>
    <row r="4010" spans="13:13" x14ac:dyDescent="0.2">
      <c r="M4010" s="118"/>
    </row>
    <row r="4011" spans="13:13" x14ac:dyDescent="0.2">
      <c r="M4011" s="118"/>
    </row>
    <row r="4012" spans="13:13" x14ac:dyDescent="0.2">
      <c r="M4012" s="118"/>
    </row>
    <row r="4013" spans="13:13" x14ac:dyDescent="0.2">
      <c r="M4013" s="118"/>
    </row>
    <row r="4014" spans="13:13" x14ac:dyDescent="0.2">
      <c r="M4014" s="118"/>
    </row>
    <row r="4015" spans="13:13" x14ac:dyDescent="0.2">
      <c r="M4015" s="118"/>
    </row>
    <row r="4016" spans="13:13" x14ac:dyDescent="0.2">
      <c r="M4016" s="118"/>
    </row>
    <row r="4017" spans="13:13" x14ac:dyDescent="0.2">
      <c r="M4017" s="118"/>
    </row>
    <row r="4018" spans="13:13" x14ac:dyDescent="0.2">
      <c r="M4018" s="118"/>
    </row>
    <row r="4019" spans="13:13" x14ac:dyDescent="0.2">
      <c r="M4019" s="118"/>
    </row>
    <row r="4020" spans="13:13" x14ac:dyDescent="0.2">
      <c r="M4020" s="118"/>
    </row>
    <row r="4021" spans="13:13" x14ac:dyDescent="0.2">
      <c r="M4021" s="118"/>
    </row>
    <row r="4022" spans="13:13" x14ac:dyDescent="0.2">
      <c r="M4022" s="118"/>
    </row>
    <row r="4023" spans="13:13" x14ac:dyDescent="0.2">
      <c r="M4023" s="118"/>
    </row>
    <row r="4024" spans="13:13" x14ac:dyDescent="0.2">
      <c r="M4024" s="118"/>
    </row>
    <row r="4025" spans="13:13" x14ac:dyDescent="0.2">
      <c r="M4025" s="118"/>
    </row>
    <row r="4026" spans="13:13" x14ac:dyDescent="0.2">
      <c r="M4026" s="118"/>
    </row>
    <row r="4027" spans="13:13" x14ac:dyDescent="0.2">
      <c r="M4027" s="118"/>
    </row>
    <row r="4028" spans="13:13" x14ac:dyDescent="0.2">
      <c r="M4028" s="118"/>
    </row>
    <row r="4029" spans="13:13" x14ac:dyDescent="0.2">
      <c r="M4029" s="118"/>
    </row>
    <row r="4030" spans="13:13" x14ac:dyDescent="0.2">
      <c r="M4030" s="118"/>
    </row>
    <row r="4031" spans="13:13" x14ac:dyDescent="0.2">
      <c r="M4031" s="118"/>
    </row>
    <row r="4032" spans="13:13" x14ac:dyDescent="0.2">
      <c r="M4032" s="118"/>
    </row>
    <row r="4033" spans="13:13" x14ac:dyDescent="0.2">
      <c r="M4033" s="118"/>
    </row>
    <row r="4034" spans="13:13" x14ac:dyDescent="0.2">
      <c r="M4034" s="118"/>
    </row>
    <row r="4035" spans="13:13" x14ac:dyDescent="0.2">
      <c r="M4035" s="118"/>
    </row>
    <row r="4036" spans="13:13" x14ac:dyDescent="0.2">
      <c r="M4036" s="118"/>
    </row>
    <row r="4037" spans="13:13" x14ac:dyDescent="0.2">
      <c r="M4037" s="118"/>
    </row>
    <row r="4038" spans="13:13" x14ac:dyDescent="0.2">
      <c r="M4038" s="118"/>
    </row>
    <row r="4039" spans="13:13" x14ac:dyDescent="0.2">
      <c r="M4039" s="118"/>
    </row>
    <row r="4040" spans="13:13" x14ac:dyDescent="0.2">
      <c r="M4040" s="118"/>
    </row>
    <row r="4041" spans="13:13" x14ac:dyDescent="0.2">
      <c r="M4041" s="118"/>
    </row>
    <row r="4042" spans="13:13" x14ac:dyDescent="0.2">
      <c r="M4042" s="118"/>
    </row>
    <row r="4043" spans="13:13" x14ac:dyDescent="0.2">
      <c r="M4043" s="118"/>
    </row>
    <row r="4044" spans="13:13" x14ac:dyDescent="0.2">
      <c r="M4044" s="118"/>
    </row>
    <row r="4045" spans="13:13" x14ac:dyDescent="0.2">
      <c r="M4045" s="118"/>
    </row>
    <row r="4046" spans="13:13" x14ac:dyDescent="0.2">
      <c r="M4046" s="118"/>
    </row>
    <row r="4047" spans="13:13" x14ac:dyDescent="0.2">
      <c r="M4047" s="118"/>
    </row>
    <row r="4048" spans="13:13" x14ac:dyDescent="0.2">
      <c r="M4048" s="118"/>
    </row>
    <row r="4049" spans="13:13" x14ac:dyDescent="0.2">
      <c r="M4049" s="118"/>
    </row>
    <row r="4050" spans="13:13" x14ac:dyDescent="0.2">
      <c r="M4050" s="118"/>
    </row>
    <row r="4051" spans="13:13" x14ac:dyDescent="0.2">
      <c r="M4051" s="118"/>
    </row>
    <row r="4052" spans="13:13" x14ac:dyDescent="0.2">
      <c r="M4052" s="118"/>
    </row>
    <row r="4053" spans="13:13" x14ac:dyDescent="0.2">
      <c r="M4053" s="118"/>
    </row>
    <row r="4054" spans="13:13" x14ac:dyDescent="0.2">
      <c r="M4054" s="118"/>
    </row>
    <row r="4055" spans="13:13" x14ac:dyDescent="0.2">
      <c r="M4055" s="118"/>
    </row>
    <row r="4056" spans="13:13" x14ac:dyDescent="0.2">
      <c r="M4056" s="118"/>
    </row>
    <row r="4057" spans="13:13" x14ac:dyDescent="0.2">
      <c r="M4057" s="118"/>
    </row>
    <row r="4058" spans="13:13" x14ac:dyDescent="0.2">
      <c r="M4058" s="118"/>
    </row>
    <row r="4059" spans="13:13" x14ac:dyDescent="0.2">
      <c r="M4059" s="118"/>
    </row>
    <row r="4060" spans="13:13" x14ac:dyDescent="0.2">
      <c r="M4060" s="118"/>
    </row>
    <row r="4061" spans="13:13" x14ac:dyDescent="0.2">
      <c r="M4061" s="118"/>
    </row>
    <row r="4062" spans="13:13" x14ac:dyDescent="0.2">
      <c r="M4062" s="118"/>
    </row>
    <row r="4063" spans="13:13" x14ac:dyDescent="0.2">
      <c r="M4063" s="118"/>
    </row>
    <row r="4064" spans="13:13" x14ac:dyDescent="0.2">
      <c r="M4064" s="118"/>
    </row>
    <row r="4065" spans="13:13" x14ac:dyDescent="0.2">
      <c r="M4065" s="118"/>
    </row>
    <row r="4066" spans="13:13" x14ac:dyDescent="0.2">
      <c r="M4066" s="118"/>
    </row>
    <row r="4067" spans="13:13" x14ac:dyDescent="0.2">
      <c r="M4067" s="118"/>
    </row>
    <row r="4068" spans="13:13" x14ac:dyDescent="0.2">
      <c r="M4068" s="118"/>
    </row>
    <row r="4069" spans="13:13" x14ac:dyDescent="0.2">
      <c r="M4069" s="118"/>
    </row>
    <row r="4070" spans="13:13" x14ac:dyDescent="0.2">
      <c r="M4070" s="118"/>
    </row>
    <row r="4071" spans="13:13" x14ac:dyDescent="0.2">
      <c r="M4071" s="118"/>
    </row>
    <row r="4072" spans="13:13" x14ac:dyDescent="0.2">
      <c r="M4072" s="118"/>
    </row>
    <row r="4073" spans="13:13" x14ac:dyDescent="0.2">
      <c r="M4073" s="118"/>
    </row>
    <row r="4074" spans="13:13" x14ac:dyDescent="0.2">
      <c r="M4074" s="118"/>
    </row>
    <row r="4075" spans="13:13" x14ac:dyDescent="0.2">
      <c r="M4075" s="118"/>
    </row>
    <row r="4076" spans="13:13" x14ac:dyDescent="0.2">
      <c r="M4076" s="118"/>
    </row>
    <row r="4077" spans="13:13" x14ac:dyDescent="0.2">
      <c r="M4077" s="118"/>
    </row>
    <row r="4078" spans="13:13" x14ac:dyDescent="0.2">
      <c r="M4078" s="118"/>
    </row>
    <row r="4079" spans="13:13" x14ac:dyDescent="0.2">
      <c r="M4079" s="118"/>
    </row>
    <row r="4080" spans="13:13" x14ac:dyDescent="0.2">
      <c r="M4080" s="118"/>
    </row>
    <row r="4081" spans="13:13" x14ac:dyDescent="0.2">
      <c r="M4081" s="118"/>
    </row>
    <row r="4082" spans="13:13" x14ac:dyDescent="0.2">
      <c r="M4082" s="118"/>
    </row>
    <row r="4083" spans="13:13" x14ac:dyDescent="0.2">
      <c r="M4083" s="118"/>
    </row>
    <row r="4084" spans="13:13" x14ac:dyDescent="0.2">
      <c r="M4084" s="118"/>
    </row>
    <row r="4085" spans="13:13" x14ac:dyDescent="0.2">
      <c r="M4085" s="118"/>
    </row>
    <row r="4086" spans="13:13" x14ac:dyDescent="0.2">
      <c r="M4086" s="118"/>
    </row>
    <row r="4087" spans="13:13" x14ac:dyDescent="0.2">
      <c r="M4087" s="118"/>
    </row>
    <row r="4088" spans="13:13" x14ac:dyDescent="0.2">
      <c r="M4088" s="118"/>
    </row>
    <row r="4089" spans="13:13" x14ac:dyDescent="0.2">
      <c r="M4089" s="118"/>
    </row>
    <row r="4090" spans="13:13" x14ac:dyDescent="0.2">
      <c r="M4090" s="118"/>
    </row>
    <row r="4091" spans="13:13" x14ac:dyDescent="0.2">
      <c r="M4091" s="118"/>
    </row>
    <row r="4092" spans="13:13" x14ac:dyDescent="0.2">
      <c r="M4092" s="118"/>
    </row>
    <row r="4093" spans="13:13" x14ac:dyDescent="0.2">
      <c r="M4093" s="118"/>
    </row>
    <row r="4094" spans="13:13" x14ac:dyDescent="0.2">
      <c r="M4094" s="118"/>
    </row>
    <row r="4095" spans="13:13" x14ac:dyDescent="0.2">
      <c r="M4095" s="118"/>
    </row>
    <row r="4096" spans="13:13" x14ac:dyDescent="0.2">
      <c r="M4096" s="118"/>
    </row>
    <row r="4097" spans="13:13" x14ac:dyDescent="0.2">
      <c r="M4097" s="118"/>
    </row>
    <row r="4098" spans="13:13" x14ac:dyDescent="0.2">
      <c r="M4098" s="118"/>
    </row>
    <row r="4099" spans="13:13" x14ac:dyDescent="0.2">
      <c r="M4099" s="118"/>
    </row>
    <row r="4100" spans="13:13" x14ac:dyDescent="0.2">
      <c r="M4100" s="118"/>
    </row>
    <row r="4101" spans="13:13" x14ac:dyDescent="0.2">
      <c r="M4101" s="118"/>
    </row>
    <row r="4102" spans="13:13" x14ac:dyDescent="0.2">
      <c r="M4102" s="118"/>
    </row>
    <row r="4103" spans="13:13" x14ac:dyDescent="0.2">
      <c r="M4103" s="118"/>
    </row>
    <row r="4104" spans="13:13" x14ac:dyDescent="0.2">
      <c r="M4104" s="118"/>
    </row>
    <row r="4105" spans="13:13" x14ac:dyDescent="0.2">
      <c r="M4105" s="118"/>
    </row>
    <row r="4106" spans="13:13" x14ac:dyDescent="0.2">
      <c r="M4106" s="118"/>
    </row>
    <row r="4107" spans="13:13" x14ac:dyDescent="0.2">
      <c r="M4107" s="118"/>
    </row>
    <row r="4108" spans="13:13" x14ac:dyDescent="0.2">
      <c r="M4108" s="118"/>
    </row>
    <row r="4109" spans="13:13" x14ac:dyDescent="0.2">
      <c r="M4109" s="118"/>
    </row>
    <row r="4110" spans="13:13" x14ac:dyDescent="0.2">
      <c r="M4110" s="118"/>
    </row>
    <row r="4111" spans="13:13" x14ac:dyDescent="0.2">
      <c r="M4111" s="118"/>
    </row>
    <row r="4112" spans="13:13" x14ac:dyDescent="0.2">
      <c r="M4112" s="118"/>
    </row>
    <row r="4113" spans="13:13" x14ac:dyDescent="0.2">
      <c r="M4113" s="118"/>
    </row>
    <row r="4114" spans="13:13" x14ac:dyDescent="0.2">
      <c r="M4114" s="118"/>
    </row>
    <row r="4115" spans="13:13" x14ac:dyDescent="0.2">
      <c r="M4115" s="118"/>
    </row>
    <row r="4116" spans="13:13" x14ac:dyDescent="0.2">
      <c r="M4116" s="118"/>
    </row>
    <row r="4117" spans="13:13" x14ac:dyDescent="0.2">
      <c r="M4117" s="118"/>
    </row>
    <row r="4118" spans="13:13" x14ac:dyDescent="0.2">
      <c r="M4118" s="118"/>
    </row>
    <row r="4119" spans="13:13" x14ac:dyDescent="0.2">
      <c r="M4119" s="118"/>
    </row>
    <row r="4120" spans="13:13" x14ac:dyDescent="0.2">
      <c r="M4120" s="118"/>
    </row>
    <row r="4121" spans="13:13" x14ac:dyDescent="0.2">
      <c r="M4121" s="118"/>
    </row>
    <row r="4122" spans="13:13" x14ac:dyDescent="0.2">
      <c r="M4122" s="118"/>
    </row>
    <row r="4123" spans="13:13" x14ac:dyDescent="0.2">
      <c r="M4123" s="118"/>
    </row>
    <row r="4124" spans="13:13" x14ac:dyDescent="0.2">
      <c r="M4124" s="118"/>
    </row>
    <row r="4125" spans="13:13" x14ac:dyDescent="0.2">
      <c r="M4125" s="118"/>
    </row>
    <row r="4126" spans="13:13" x14ac:dyDescent="0.2">
      <c r="M4126" s="118"/>
    </row>
    <row r="4127" spans="13:13" x14ac:dyDescent="0.2">
      <c r="M4127" s="118"/>
    </row>
    <row r="4128" spans="13:13" x14ac:dyDescent="0.2">
      <c r="M4128" s="118"/>
    </row>
    <row r="4129" spans="13:13" x14ac:dyDescent="0.2">
      <c r="M4129" s="118"/>
    </row>
    <row r="4130" spans="13:13" x14ac:dyDescent="0.2">
      <c r="M4130" s="118"/>
    </row>
    <row r="4131" spans="13:13" x14ac:dyDescent="0.2">
      <c r="M4131" s="118"/>
    </row>
    <row r="4132" spans="13:13" x14ac:dyDescent="0.2">
      <c r="M4132" s="118"/>
    </row>
    <row r="4133" spans="13:13" x14ac:dyDescent="0.2">
      <c r="M4133" s="118"/>
    </row>
    <row r="4134" spans="13:13" x14ac:dyDescent="0.2">
      <c r="M4134" s="118"/>
    </row>
    <row r="4135" spans="13:13" x14ac:dyDescent="0.2">
      <c r="M4135" s="118"/>
    </row>
    <row r="4136" spans="13:13" x14ac:dyDescent="0.2">
      <c r="M4136" s="118"/>
    </row>
    <row r="4137" spans="13:13" x14ac:dyDescent="0.2">
      <c r="M4137" s="118"/>
    </row>
    <row r="4138" spans="13:13" x14ac:dyDescent="0.2">
      <c r="M4138" s="118"/>
    </row>
    <row r="4139" spans="13:13" x14ac:dyDescent="0.2">
      <c r="M4139" s="118"/>
    </row>
    <row r="4140" spans="13:13" x14ac:dyDescent="0.2">
      <c r="M4140" s="118"/>
    </row>
    <row r="4141" spans="13:13" x14ac:dyDescent="0.2">
      <c r="M4141" s="118"/>
    </row>
    <row r="4142" spans="13:13" x14ac:dyDescent="0.2">
      <c r="M4142" s="118"/>
    </row>
    <row r="4143" spans="13:13" x14ac:dyDescent="0.2">
      <c r="M4143" s="118"/>
    </row>
    <row r="4144" spans="13:13" x14ac:dyDescent="0.2">
      <c r="M4144" s="118"/>
    </row>
    <row r="4145" spans="13:13" x14ac:dyDescent="0.2">
      <c r="M4145" s="118"/>
    </row>
    <row r="4146" spans="13:13" x14ac:dyDescent="0.2">
      <c r="M4146" s="118"/>
    </row>
    <row r="4147" spans="13:13" x14ac:dyDescent="0.2">
      <c r="M4147" s="118"/>
    </row>
    <row r="4148" spans="13:13" x14ac:dyDescent="0.2">
      <c r="M4148" s="118"/>
    </row>
    <row r="4149" spans="13:13" x14ac:dyDescent="0.2">
      <c r="M4149" s="118"/>
    </row>
    <row r="4150" spans="13:13" x14ac:dyDescent="0.2">
      <c r="M4150" s="118"/>
    </row>
    <row r="4151" spans="13:13" x14ac:dyDescent="0.2">
      <c r="M4151" s="118"/>
    </row>
    <row r="4152" spans="13:13" x14ac:dyDescent="0.2">
      <c r="M4152" s="118"/>
    </row>
    <row r="4153" spans="13:13" x14ac:dyDescent="0.2">
      <c r="M4153" s="118"/>
    </row>
    <row r="4154" spans="13:13" x14ac:dyDescent="0.2">
      <c r="M4154" s="118"/>
    </row>
    <row r="4155" spans="13:13" x14ac:dyDescent="0.2">
      <c r="M4155" s="118"/>
    </row>
    <row r="4156" spans="13:13" x14ac:dyDescent="0.2">
      <c r="M4156" s="118"/>
    </row>
    <row r="4157" spans="13:13" x14ac:dyDescent="0.2">
      <c r="M4157" s="118"/>
    </row>
    <row r="4158" spans="13:13" x14ac:dyDescent="0.2">
      <c r="M4158" s="118"/>
    </row>
    <row r="4159" spans="13:13" x14ac:dyDescent="0.2">
      <c r="M4159" s="118"/>
    </row>
    <row r="4160" spans="13:13" x14ac:dyDescent="0.2">
      <c r="M4160" s="118"/>
    </row>
    <row r="4161" spans="13:13" x14ac:dyDescent="0.2">
      <c r="M4161" s="118"/>
    </row>
    <row r="4162" spans="13:13" x14ac:dyDescent="0.2">
      <c r="M4162" s="118"/>
    </row>
    <row r="4163" spans="13:13" x14ac:dyDescent="0.2">
      <c r="M4163" s="118"/>
    </row>
    <row r="4164" spans="13:13" x14ac:dyDescent="0.2">
      <c r="M4164" s="118"/>
    </row>
    <row r="4165" spans="13:13" x14ac:dyDescent="0.2">
      <c r="M4165" s="118"/>
    </row>
    <row r="4166" spans="13:13" x14ac:dyDescent="0.2">
      <c r="M4166" s="118"/>
    </row>
    <row r="4167" spans="13:13" x14ac:dyDescent="0.2">
      <c r="M4167" s="118"/>
    </row>
    <row r="4168" spans="13:13" x14ac:dyDescent="0.2">
      <c r="M4168" s="118"/>
    </row>
    <row r="4169" spans="13:13" x14ac:dyDescent="0.2">
      <c r="M4169" s="118"/>
    </row>
    <row r="4170" spans="13:13" x14ac:dyDescent="0.2">
      <c r="M4170" s="118"/>
    </row>
    <row r="4171" spans="13:13" x14ac:dyDescent="0.2">
      <c r="M4171" s="118"/>
    </row>
    <row r="4172" spans="13:13" x14ac:dyDescent="0.2">
      <c r="M4172" s="118"/>
    </row>
    <row r="4173" spans="13:13" x14ac:dyDescent="0.2">
      <c r="M4173" s="118"/>
    </row>
    <row r="4174" spans="13:13" x14ac:dyDescent="0.2">
      <c r="M4174" s="118"/>
    </row>
    <row r="4175" spans="13:13" x14ac:dyDescent="0.2">
      <c r="M4175" s="118"/>
    </row>
    <row r="4176" spans="13:13" x14ac:dyDescent="0.2">
      <c r="M4176" s="118"/>
    </row>
    <row r="4177" spans="13:13" x14ac:dyDescent="0.2">
      <c r="M4177" s="118"/>
    </row>
    <row r="4178" spans="13:13" x14ac:dyDescent="0.2">
      <c r="M4178" s="118"/>
    </row>
    <row r="4179" spans="13:13" x14ac:dyDescent="0.2">
      <c r="M4179" s="118"/>
    </row>
    <row r="4180" spans="13:13" x14ac:dyDescent="0.2">
      <c r="M4180" s="118"/>
    </row>
    <row r="4181" spans="13:13" x14ac:dyDescent="0.2">
      <c r="M4181" s="118"/>
    </row>
    <row r="4182" spans="13:13" x14ac:dyDescent="0.2">
      <c r="M4182" s="118"/>
    </row>
    <row r="4183" spans="13:13" x14ac:dyDescent="0.2">
      <c r="M4183" s="118"/>
    </row>
    <row r="4184" spans="13:13" x14ac:dyDescent="0.2">
      <c r="M4184" s="118"/>
    </row>
    <row r="4185" spans="13:13" x14ac:dyDescent="0.2">
      <c r="M4185" s="118"/>
    </row>
    <row r="4186" spans="13:13" x14ac:dyDescent="0.2">
      <c r="M4186" s="118"/>
    </row>
    <row r="4187" spans="13:13" x14ac:dyDescent="0.2">
      <c r="M4187" s="118"/>
    </row>
    <row r="4188" spans="13:13" x14ac:dyDescent="0.2">
      <c r="M4188" s="118"/>
    </row>
    <row r="4189" spans="13:13" x14ac:dyDescent="0.2">
      <c r="M4189" s="118"/>
    </row>
    <row r="4190" spans="13:13" x14ac:dyDescent="0.2">
      <c r="M4190" s="118"/>
    </row>
    <row r="4191" spans="13:13" x14ac:dyDescent="0.2">
      <c r="M4191" s="118"/>
    </row>
    <row r="4192" spans="13:13" x14ac:dyDescent="0.2">
      <c r="M4192" s="118"/>
    </row>
    <row r="4193" spans="13:13" x14ac:dyDescent="0.2">
      <c r="M4193" s="118"/>
    </row>
    <row r="4194" spans="13:13" x14ac:dyDescent="0.2">
      <c r="M4194" s="118"/>
    </row>
    <row r="4195" spans="13:13" x14ac:dyDescent="0.2">
      <c r="M4195" s="118"/>
    </row>
    <row r="4196" spans="13:13" x14ac:dyDescent="0.2">
      <c r="M4196" s="118"/>
    </row>
    <row r="4197" spans="13:13" x14ac:dyDescent="0.2">
      <c r="M4197" s="118"/>
    </row>
    <row r="4198" spans="13:13" x14ac:dyDescent="0.2">
      <c r="M4198" s="118"/>
    </row>
    <row r="4199" spans="13:13" x14ac:dyDescent="0.2">
      <c r="M4199" s="118"/>
    </row>
    <row r="4200" spans="13:13" x14ac:dyDescent="0.2">
      <c r="M4200" s="118"/>
    </row>
    <row r="4201" spans="13:13" x14ac:dyDescent="0.2">
      <c r="M4201" s="118"/>
    </row>
    <row r="4202" spans="13:13" x14ac:dyDescent="0.2">
      <c r="M4202" s="118"/>
    </row>
    <row r="4203" spans="13:13" x14ac:dyDescent="0.2">
      <c r="M4203" s="118"/>
    </row>
    <row r="4204" spans="13:13" x14ac:dyDescent="0.2">
      <c r="M4204" s="118"/>
    </row>
    <row r="4205" spans="13:13" x14ac:dyDescent="0.2">
      <c r="M4205" s="118"/>
    </row>
    <row r="4206" spans="13:13" x14ac:dyDescent="0.2">
      <c r="M4206" s="118"/>
    </row>
    <row r="4207" spans="13:13" x14ac:dyDescent="0.2">
      <c r="M4207" s="118"/>
    </row>
    <row r="4208" spans="13:13" x14ac:dyDescent="0.2">
      <c r="M4208" s="118"/>
    </row>
    <row r="4209" spans="13:13" x14ac:dyDescent="0.2">
      <c r="M4209" s="118"/>
    </row>
    <row r="4210" spans="13:13" x14ac:dyDescent="0.2">
      <c r="M4210" s="118"/>
    </row>
    <row r="4211" spans="13:13" x14ac:dyDescent="0.2">
      <c r="M4211" s="118"/>
    </row>
    <row r="4212" spans="13:13" x14ac:dyDescent="0.2">
      <c r="M4212" s="118"/>
    </row>
    <row r="4213" spans="13:13" x14ac:dyDescent="0.2">
      <c r="M4213" s="118"/>
    </row>
    <row r="4214" spans="13:13" x14ac:dyDescent="0.2">
      <c r="M4214" s="118"/>
    </row>
    <row r="4215" spans="13:13" x14ac:dyDescent="0.2">
      <c r="M4215" s="118"/>
    </row>
    <row r="4216" spans="13:13" x14ac:dyDescent="0.2">
      <c r="M4216" s="118"/>
    </row>
    <row r="4217" spans="13:13" x14ac:dyDescent="0.2">
      <c r="M4217" s="118"/>
    </row>
    <row r="4218" spans="13:13" x14ac:dyDescent="0.2">
      <c r="M4218" s="118"/>
    </row>
    <row r="4219" spans="13:13" x14ac:dyDescent="0.2">
      <c r="M4219" s="118"/>
    </row>
    <row r="4220" spans="13:13" x14ac:dyDescent="0.2">
      <c r="M4220" s="118"/>
    </row>
    <row r="4221" spans="13:13" x14ac:dyDescent="0.2">
      <c r="M4221" s="118"/>
    </row>
    <row r="4222" spans="13:13" x14ac:dyDescent="0.2">
      <c r="M4222" s="118"/>
    </row>
    <row r="4223" spans="13:13" x14ac:dyDescent="0.2">
      <c r="M4223" s="118"/>
    </row>
    <row r="4224" spans="13:13" x14ac:dyDescent="0.2">
      <c r="M4224" s="118"/>
    </row>
    <row r="4225" spans="13:13" x14ac:dyDescent="0.2">
      <c r="M4225" s="118"/>
    </row>
    <row r="4226" spans="13:13" x14ac:dyDescent="0.2">
      <c r="M4226" s="118"/>
    </row>
    <row r="4227" spans="13:13" x14ac:dyDescent="0.2">
      <c r="M4227" s="118"/>
    </row>
    <row r="4228" spans="13:13" x14ac:dyDescent="0.2">
      <c r="M4228" s="118"/>
    </row>
    <row r="4229" spans="13:13" x14ac:dyDescent="0.2">
      <c r="M4229" s="118"/>
    </row>
    <row r="4230" spans="13:13" x14ac:dyDescent="0.2">
      <c r="M4230" s="118"/>
    </row>
    <row r="4231" spans="13:13" x14ac:dyDescent="0.2">
      <c r="M4231" s="118"/>
    </row>
    <row r="4232" spans="13:13" x14ac:dyDescent="0.2">
      <c r="M4232" s="118"/>
    </row>
    <row r="4233" spans="13:13" x14ac:dyDescent="0.2">
      <c r="M4233" s="118"/>
    </row>
    <row r="4234" spans="13:13" x14ac:dyDescent="0.2">
      <c r="M4234" s="118"/>
    </row>
    <row r="4235" spans="13:13" x14ac:dyDescent="0.2">
      <c r="M4235" s="118"/>
    </row>
    <row r="4236" spans="13:13" x14ac:dyDescent="0.2">
      <c r="M4236" s="118"/>
    </row>
    <row r="4237" spans="13:13" x14ac:dyDescent="0.2">
      <c r="M4237" s="118"/>
    </row>
    <row r="4238" spans="13:13" x14ac:dyDescent="0.2">
      <c r="M4238" s="118"/>
    </row>
    <row r="4239" spans="13:13" x14ac:dyDescent="0.2">
      <c r="M4239" s="118"/>
    </row>
    <row r="4240" spans="13:13" x14ac:dyDescent="0.2">
      <c r="M4240" s="118"/>
    </row>
    <row r="4241" spans="13:13" x14ac:dyDescent="0.2">
      <c r="M4241" s="118"/>
    </row>
    <row r="4242" spans="13:13" x14ac:dyDescent="0.2">
      <c r="M4242" s="118"/>
    </row>
    <row r="4243" spans="13:13" x14ac:dyDescent="0.2">
      <c r="M4243" s="118"/>
    </row>
    <row r="4244" spans="13:13" x14ac:dyDescent="0.2">
      <c r="M4244" s="118"/>
    </row>
    <row r="4245" spans="13:13" x14ac:dyDescent="0.2">
      <c r="M4245" s="118"/>
    </row>
    <row r="4246" spans="13:13" x14ac:dyDescent="0.2">
      <c r="M4246" s="118"/>
    </row>
    <row r="4247" spans="13:13" x14ac:dyDescent="0.2">
      <c r="M4247" s="118"/>
    </row>
    <row r="4248" spans="13:13" x14ac:dyDescent="0.2">
      <c r="M4248" s="118"/>
    </row>
    <row r="4249" spans="13:13" x14ac:dyDescent="0.2">
      <c r="M4249" s="118"/>
    </row>
    <row r="4250" spans="13:13" x14ac:dyDescent="0.2">
      <c r="M4250" s="118"/>
    </row>
    <row r="4251" spans="13:13" x14ac:dyDescent="0.2">
      <c r="M4251" s="118"/>
    </row>
    <row r="4252" spans="13:13" x14ac:dyDescent="0.2">
      <c r="M4252" s="118"/>
    </row>
    <row r="4253" spans="13:13" x14ac:dyDescent="0.2">
      <c r="M4253" s="118"/>
    </row>
    <row r="4254" spans="13:13" x14ac:dyDescent="0.2">
      <c r="M4254" s="118"/>
    </row>
    <row r="4255" spans="13:13" x14ac:dyDescent="0.2">
      <c r="M4255" s="118"/>
    </row>
    <row r="4256" spans="13:13" x14ac:dyDescent="0.2">
      <c r="M4256" s="118"/>
    </row>
    <row r="4257" spans="13:13" x14ac:dyDescent="0.2">
      <c r="M4257" s="118"/>
    </row>
    <row r="4258" spans="13:13" x14ac:dyDescent="0.2">
      <c r="M4258" s="118"/>
    </row>
    <row r="4259" spans="13:13" x14ac:dyDescent="0.2">
      <c r="M4259" s="118"/>
    </row>
    <row r="4260" spans="13:13" x14ac:dyDescent="0.2">
      <c r="M4260" s="118"/>
    </row>
    <row r="4261" spans="13:13" x14ac:dyDescent="0.2">
      <c r="M4261" s="118"/>
    </row>
    <row r="4262" spans="13:13" x14ac:dyDescent="0.2">
      <c r="M4262" s="118"/>
    </row>
    <row r="4263" spans="13:13" x14ac:dyDescent="0.2">
      <c r="M4263" s="118"/>
    </row>
    <row r="4264" spans="13:13" x14ac:dyDescent="0.2">
      <c r="M4264" s="118"/>
    </row>
    <row r="4265" spans="13:13" x14ac:dyDescent="0.2">
      <c r="M4265" s="118"/>
    </row>
    <row r="4266" spans="13:13" x14ac:dyDescent="0.2">
      <c r="M4266" s="118"/>
    </row>
    <row r="4267" spans="13:13" x14ac:dyDescent="0.2">
      <c r="M4267" s="118"/>
    </row>
    <row r="4268" spans="13:13" x14ac:dyDescent="0.2">
      <c r="M4268" s="118"/>
    </row>
    <row r="4269" spans="13:13" x14ac:dyDescent="0.2">
      <c r="M4269" s="118"/>
    </row>
    <row r="4270" spans="13:13" x14ac:dyDescent="0.2">
      <c r="M4270" s="118"/>
    </row>
    <row r="4271" spans="13:13" x14ac:dyDescent="0.2">
      <c r="M4271" s="118"/>
    </row>
    <row r="4272" spans="13:13" x14ac:dyDescent="0.2">
      <c r="M4272" s="118"/>
    </row>
    <row r="4273" spans="13:13" x14ac:dyDescent="0.2">
      <c r="M4273" s="118"/>
    </row>
    <row r="4274" spans="13:13" x14ac:dyDescent="0.2">
      <c r="M4274" s="118"/>
    </row>
    <row r="4275" spans="13:13" x14ac:dyDescent="0.2">
      <c r="M4275" s="118"/>
    </row>
    <row r="4276" spans="13:13" x14ac:dyDescent="0.2">
      <c r="M4276" s="118"/>
    </row>
    <row r="4277" spans="13:13" x14ac:dyDescent="0.2">
      <c r="M4277" s="118"/>
    </row>
    <row r="4278" spans="13:13" x14ac:dyDescent="0.2">
      <c r="M4278" s="118"/>
    </row>
    <row r="4279" spans="13:13" x14ac:dyDescent="0.2">
      <c r="M4279" s="118"/>
    </row>
    <row r="4280" spans="13:13" x14ac:dyDescent="0.2">
      <c r="M4280" s="118"/>
    </row>
    <row r="4281" spans="13:13" x14ac:dyDescent="0.2">
      <c r="M4281" s="118"/>
    </row>
    <row r="4282" spans="13:13" x14ac:dyDescent="0.2">
      <c r="M4282" s="118"/>
    </row>
    <row r="4283" spans="13:13" x14ac:dyDescent="0.2">
      <c r="M4283" s="118"/>
    </row>
    <row r="4284" spans="13:13" x14ac:dyDescent="0.2">
      <c r="M4284" s="118"/>
    </row>
    <row r="4285" spans="13:13" x14ac:dyDescent="0.2">
      <c r="M4285" s="118"/>
    </row>
    <row r="4286" spans="13:13" x14ac:dyDescent="0.2">
      <c r="M4286" s="118"/>
    </row>
    <row r="4287" spans="13:13" x14ac:dyDescent="0.2">
      <c r="M4287" s="118"/>
    </row>
    <row r="4288" spans="13:13" x14ac:dyDescent="0.2">
      <c r="M4288" s="118"/>
    </row>
    <row r="4289" spans="13:13" x14ac:dyDescent="0.2">
      <c r="M4289" s="118"/>
    </row>
    <row r="4290" spans="13:13" x14ac:dyDescent="0.2">
      <c r="M4290" s="118"/>
    </row>
    <row r="4291" spans="13:13" x14ac:dyDescent="0.2">
      <c r="M4291" s="118"/>
    </row>
    <row r="4292" spans="13:13" x14ac:dyDescent="0.2">
      <c r="M4292" s="118"/>
    </row>
    <row r="4293" spans="13:13" x14ac:dyDescent="0.2">
      <c r="M4293" s="118"/>
    </row>
    <row r="4294" spans="13:13" x14ac:dyDescent="0.2">
      <c r="M4294" s="118"/>
    </row>
    <row r="4295" spans="13:13" x14ac:dyDescent="0.2">
      <c r="M4295" s="118"/>
    </row>
    <row r="4296" spans="13:13" x14ac:dyDescent="0.2">
      <c r="M4296" s="118"/>
    </row>
    <row r="4297" spans="13:13" x14ac:dyDescent="0.2">
      <c r="M4297" s="118"/>
    </row>
    <row r="4298" spans="13:13" x14ac:dyDescent="0.2">
      <c r="M4298" s="118"/>
    </row>
    <row r="4299" spans="13:13" x14ac:dyDescent="0.2">
      <c r="M4299" s="118"/>
    </row>
    <row r="4300" spans="13:13" x14ac:dyDescent="0.2">
      <c r="M4300" s="118"/>
    </row>
    <row r="4301" spans="13:13" x14ac:dyDescent="0.2">
      <c r="M4301" s="118"/>
    </row>
    <row r="4302" spans="13:13" x14ac:dyDescent="0.2">
      <c r="M4302" s="118"/>
    </row>
    <row r="4303" spans="13:13" x14ac:dyDescent="0.2">
      <c r="M4303" s="118"/>
    </row>
    <row r="4304" spans="13:13" x14ac:dyDescent="0.2">
      <c r="M4304" s="118"/>
    </row>
    <row r="4305" spans="13:13" x14ac:dyDescent="0.2">
      <c r="M4305" s="118"/>
    </row>
    <row r="4306" spans="13:13" x14ac:dyDescent="0.2">
      <c r="M4306" s="118"/>
    </row>
    <row r="4307" spans="13:13" x14ac:dyDescent="0.2">
      <c r="M4307" s="118"/>
    </row>
    <row r="4308" spans="13:13" x14ac:dyDescent="0.2">
      <c r="M4308" s="118"/>
    </row>
    <row r="4309" spans="13:13" x14ac:dyDescent="0.2">
      <c r="M4309" s="118"/>
    </row>
    <row r="4310" spans="13:13" x14ac:dyDescent="0.2">
      <c r="M4310" s="118"/>
    </row>
    <row r="4311" spans="13:13" x14ac:dyDescent="0.2">
      <c r="M4311" s="118"/>
    </row>
    <row r="4312" spans="13:13" x14ac:dyDescent="0.2">
      <c r="M4312" s="118"/>
    </row>
    <row r="4313" spans="13:13" x14ac:dyDescent="0.2">
      <c r="M4313" s="118"/>
    </row>
    <row r="4314" spans="13:13" x14ac:dyDescent="0.2">
      <c r="M4314" s="118"/>
    </row>
    <row r="4315" spans="13:13" x14ac:dyDescent="0.2">
      <c r="M4315" s="118"/>
    </row>
    <row r="4316" spans="13:13" x14ac:dyDescent="0.2">
      <c r="M4316" s="118"/>
    </row>
    <row r="4317" spans="13:13" x14ac:dyDescent="0.2">
      <c r="M4317" s="118"/>
    </row>
    <row r="4318" spans="13:13" x14ac:dyDescent="0.2">
      <c r="M4318" s="118"/>
    </row>
    <row r="4319" spans="13:13" x14ac:dyDescent="0.2">
      <c r="M4319" s="118"/>
    </row>
    <row r="4320" spans="13:13" x14ac:dyDescent="0.2">
      <c r="M4320" s="118"/>
    </row>
    <row r="4321" spans="13:13" x14ac:dyDescent="0.2">
      <c r="M4321" s="118"/>
    </row>
    <row r="4322" spans="13:13" x14ac:dyDescent="0.2">
      <c r="M4322" s="118"/>
    </row>
    <row r="4323" spans="13:13" x14ac:dyDescent="0.2">
      <c r="M4323" s="118"/>
    </row>
    <row r="4324" spans="13:13" x14ac:dyDescent="0.2">
      <c r="M4324" s="118"/>
    </row>
    <row r="4325" spans="13:13" x14ac:dyDescent="0.2">
      <c r="M4325" s="118"/>
    </row>
    <row r="4326" spans="13:13" x14ac:dyDescent="0.2">
      <c r="M4326" s="118"/>
    </row>
    <row r="4327" spans="13:13" x14ac:dyDescent="0.2">
      <c r="M4327" s="118"/>
    </row>
    <row r="4328" spans="13:13" x14ac:dyDescent="0.2">
      <c r="M4328" s="118"/>
    </row>
    <row r="4329" spans="13:13" x14ac:dyDescent="0.2">
      <c r="M4329" s="118"/>
    </row>
    <row r="4330" spans="13:13" x14ac:dyDescent="0.2">
      <c r="M4330" s="118"/>
    </row>
    <row r="4331" spans="13:13" x14ac:dyDescent="0.2">
      <c r="M4331" s="118"/>
    </row>
    <row r="4332" spans="13:13" x14ac:dyDescent="0.2">
      <c r="M4332" s="118"/>
    </row>
    <row r="4333" spans="13:13" x14ac:dyDescent="0.2">
      <c r="M4333" s="118"/>
    </row>
    <row r="4334" spans="13:13" x14ac:dyDescent="0.2">
      <c r="M4334" s="118"/>
    </row>
    <row r="4335" spans="13:13" x14ac:dyDescent="0.2">
      <c r="M4335" s="118"/>
    </row>
    <row r="4336" spans="13:13" x14ac:dyDescent="0.2">
      <c r="M4336" s="118"/>
    </row>
    <row r="4337" spans="13:13" x14ac:dyDescent="0.2">
      <c r="M4337" s="118"/>
    </row>
    <row r="4338" spans="13:13" x14ac:dyDescent="0.2">
      <c r="M4338" s="118"/>
    </row>
    <row r="4339" spans="13:13" x14ac:dyDescent="0.2">
      <c r="M4339" s="118"/>
    </row>
    <row r="4340" spans="13:13" x14ac:dyDescent="0.2">
      <c r="M4340" s="118"/>
    </row>
    <row r="4341" spans="13:13" x14ac:dyDescent="0.2">
      <c r="M4341" s="118"/>
    </row>
    <row r="4342" spans="13:13" x14ac:dyDescent="0.2">
      <c r="M4342" s="118"/>
    </row>
    <row r="4343" spans="13:13" x14ac:dyDescent="0.2">
      <c r="M4343" s="118"/>
    </row>
    <row r="4344" spans="13:13" x14ac:dyDescent="0.2">
      <c r="M4344" s="118"/>
    </row>
    <row r="4345" spans="13:13" x14ac:dyDescent="0.2">
      <c r="M4345" s="118"/>
    </row>
    <row r="4346" spans="13:13" x14ac:dyDescent="0.2">
      <c r="M4346" s="118"/>
    </row>
    <row r="4347" spans="13:13" x14ac:dyDescent="0.2">
      <c r="M4347" s="118"/>
    </row>
    <row r="4348" spans="13:13" x14ac:dyDescent="0.2">
      <c r="M4348" s="118"/>
    </row>
    <row r="4349" spans="13:13" x14ac:dyDescent="0.2">
      <c r="M4349" s="118"/>
    </row>
    <row r="4350" spans="13:13" x14ac:dyDescent="0.2">
      <c r="M4350" s="118"/>
    </row>
    <row r="4351" spans="13:13" x14ac:dyDescent="0.2">
      <c r="M4351" s="118"/>
    </row>
    <row r="4352" spans="13:13" x14ac:dyDescent="0.2">
      <c r="M4352" s="118"/>
    </row>
    <row r="4353" spans="13:13" x14ac:dyDescent="0.2">
      <c r="M4353" s="118"/>
    </row>
    <row r="4354" spans="13:13" x14ac:dyDescent="0.2">
      <c r="M4354" s="118"/>
    </row>
    <row r="4355" spans="13:13" x14ac:dyDescent="0.2">
      <c r="M4355" s="118"/>
    </row>
    <row r="4356" spans="13:13" x14ac:dyDescent="0.2">
      <c r="M4356" s="118"/>
    </row>
    <row r="4357" spans="13:13" x14ac:dyDescent="0.2">
      <c r="M4357" s="118"/>
    </row>
    <row r="4358" spans="13:13" x14ac:dyDescent="0.2">
      <c r="M4358" s="118"/>
    </row>
    <row r="4359" spans="13:13" x14ac:dyDescent="0.2">
      <c r="M4359" s="118"/>
    </row>
    <row r="4360" spans="13:13" x14ac:dyDescent="0.2">
      <c r="M4360" s="118"/>
    </row>
    <row r="4361" spans="13:13" x14ac:dyDescent="0.2">
      <c r="M4361" s="118"/>
    </row>
    <row r="4362" spans="13:13" x14ac:dyDescent="0.2">
      <c r="M4362" s="118"/>
    </row>
    <row r="4363" spans="13:13" x14ac:dyDescent="0.2">
      <c r="M4363" s="118"/>
    </row>
    <row r="4364" spans="13:13" x14ac:dyDescent="0.2">
      <c r="M4364" s="118"/>
    </row>
    <row r="4365" spans="13:13" x14ac:dyDescent="0.2">
      <c r="M4365" s="118"/>
    </row>
    <row r="4366" spans="13:13" x14ac:dyDescent="0.2">
      <c r="M4366" s="118"/>
    </row>
    <row r="4367" spans="13:13" x14ac:dyDescent="0.2">
      <c r="M4367" s="118"/>
    </row>
    <row r="4368" spans="13:13" x14ac:dyDescent="0.2">
      <c r="M4368" s="118"/>
    </row>
    <row r="4369" spans="13:13" x14ac:dyDescent="0.2">
      <c r="M4369" s="118"/>
    </row>
    <row r="4370" spans="13:13" x14ac:dyDescent="0.2">
      <c r="M4370" s="118"/>
    </row>
    <row r="4371" spans="13:13" x14ac:dyDescent="0.2">
      <c r="M4371" s="118"/>
    </row>
    <row r="4372" spans="13:13" x14ac:dyDescent="0.2">
      <c r="M4372" s="118"/>
    </row>
    <row r="4373" spans="13:13" x14ac:dyDescent="0.2">
      <c r="M4373" s="118"/>
    </row>
    <row r="4374" spans="13:13" x14ac:dyDescent="0.2">
      <c r="M4374" s="118"/>
    </row>
    <row r="4375" spans="13:13" x14ac:dyDescent="0.2">
      <c r="M4375" s="118"/>
    </row>
    <row r="4376" spans="13:13" x14ac:dyDescent="0.2">
      <c r="M4376" s="118"/>
    </row>
    <row r="4377" spans="13:13" x14ac:dyDescent="0.2">
      <c r="M4377" s="118"/>
    </row>
    <row r="4378" spans="13:13" x14ac:dyDescent="0.2">
      <c r="M4378" s="118"/>
    </row>
    <row r="4379" spans="13:13" x14ac:dyDescent="0.2">
      <c r="M4379" s="118"/>
    </row>
    <row r="4380" spans="13:13" x14ac:dyDescent="0.2">
      <c r="M4380" s="118"/>
    </row>
    <row r="4381" spans="13:13" x14ac:dyDescent="0.2">
      <c r="M4381" s="118"/>
    </row>
    <row r="4382" spans="13:13" x14ac:dyDescent="0.2">
      <c r="M4382" s="118"/>
    </row>
    <row r="4383" spans="13:13" x14ac:dyDescent="0.2">
      <c r="M4383" s="118"/>
    </row>
    <row r="4384" spans="13:13" x14ac:dyDescent="0.2">
      <c r="M4384" s="118"/>
    </row>
    <row r="4385" spans="13:13" x14ac:dyDescent="0.2">
      <c r="M4385" s="118"/>
    </row>
    <row r="4386" spans="13:13" x14ac:dyDescent="0.2">
      <c r="M4386" s="118"/>
    </row>
    <row r="4387" spans="13:13" x14ac:dyDescent="0.2">
      <c r="M4387" s="118"/>
    </row>
    <row r="4388" spans="13:13" x14ac:dyDescent="0.2">
      <c r="M4388" s="118"/>
    </row>
    <row r="4389" spans="13:13" x14ac:dyDescent="0.2">
      <c r="M4389" s="118"/>
    </row>
    <row r="4390" spans="13:13" x14ac:dyDescent="0.2">
      <c r="M4390" s="118"/>
    </row>
    <row r="4391" spans="13:13" x14ac:dyDescent="0.2">
      <c r="M4391" s="118"/>
    </row>
    <row r="4392" spans="13:13" x14ac:dyDescent="0.2">
      <c r="M4392" s="118"/>
    </row>
    <row r="4393" spans="13:13" x14ac:dyDescent="0.2">
      <c r="M4393" s="118"/>
    </row>
    <row r="4394" spans="13:13" x14ac:dyDescent="0.2">
      <c r="M4394" s="118"/>
    </row>
    <row r="4395" spans="13:13" x14ac:dyDescent="0.2">
      <c r="M4395" s="118"/>
    </row>
    <row r="4396" spans="13:13" x14ac:dyDescent="0.2">
      <c r="M4396" s="118"/>
    </row>
    <row r="4397" spans="13:13" x14ac:dyDescent="0.2">
      <c r="M4397" s="118"/>
    </row>
    <row r="4398" spans="13:13" x14ac:dyDescent="0.2">
      <c r="M4398" s="118"/>
    </row>
    <row r="4399" spans="13:13" x14ac:dyDescent="0.2">
      <c r="M4399" s="118"/>
    </row>
    <row r="4400" spans="13:13" x14ac:dyDescent="0.2">
      <c r="M4400" s="118"/>
    </row>
    <row r="4401" spans="13:13" x14ac:dyDescent="0.2">
      <c r="M4401" s="118"/>
    </row>
    <row r="4402" spans="13:13" x14ac:dyDescent="0.2">
      <c r="M4402" s="118"/>
    </row>
    <row r="4403" spans="13:13" x14ac:dyDescent="0.2">
      <c r="M4403" s="118"/>
    </row>
    <row r="4404" spans="13:13" x14ac:dyDescent="0.2">
      <c r="M4404" s="118"/>
    </row>
    <row r="4405" spans="13:13" x14ac:dyDescent="0.2">
      <c r="M4405" s="118"/>
    </row>
    <row r="4406" spans="13:13" x14ac:dyDescent="0.2">
      <c r="M4406" s="118"/>
    </row>
    <row r="4407" spans="13:13" x14ac:dyDescent="0.2">
      <c r="M4407" s="118"/>
    </row>
    <row r="4408" spans="13:13" x14ac:dyDescent="0.2">
      <c r="M4408" s="118"/>
    </row>
    <row r="4409" spans="13:13" x14ac:dyDescent="0.2">
      <c r="M4409" s="118"/>
    </row>
    <row r="4410" spans="13:13" x14ac:dyDescent="0.2">
      <c r="M4410" s="118"/>
    </row>
    <row r="4411" spans="13:13" x14ac:dyDescent="0.2">
      <c r="M4411" s="118"/>
    </row>
    <row r="4412" spans="13:13" x14ac:dyDescent="0.2">
      <c r="M4412" s="118"/>
    </row>
    <row r="4413" spans="13:13" x14ac:dyDescent="0.2">
      <c r="M4413" s="118"/>
    </row>
    <row r="4414" spans="13:13" x14ac:dyDescent="0.2">
      <c r="M4414" s="118"/>
    </row>
    <row r="4415" spans="13:13" x14ac:dyDescent="0.2">
      <c r="M4415" s="118"/>
    </row>
    <row r="4416" spans="13:13" x14ac:dyDescent="0.2">
      <c r="M4416" s="118"/>
    </row>
    <row r="4417" spans="13:13" x14ac:dyDescent="0.2">
      <c r="M4417" s="118"/>
    </row>
    <row r="4418" spans="13:13" x14ac:dyDescent="0.2">
      <c r="M4418" s="118"/>
    </row>
    <row r="4419" spans="13:13" x14ac:dyDescent="0.2">
      <c r="M4419" s="118"/>
    </row>
    <row r="4420" spans="13:13" x14ac:dyDescent="0.2">
      <c r="M4420" s="118"/>
    </row>
    <row r="4421" spans="13:13" x14ac:dyDescent="0.2">
      <c r="M4421" s="118"/>
    </row>
    <row r="4422" spans="13:13" x14ac:dyDescent="0.2">
      <c r="M4422" s="118"/>
    </row>
    <row r="4423" spans="13:13" x14ac:dyDescent="0.2">
      <c r="M4423" s="118"/>
    </row>
    <row r="4424" spans="13:13" x14ac:dyDescent="0.2">
      <c r="M4424" s="118"/>
    </row>
    <row r="4425" spans="13:13" x14ac:dyDescent="0.2">
      <c r="M4425" s="118"/>
    </row>
    <row r="4426" spans="13:13" x14ac:dyDescent="0.2">
      <c r="M4426" s="118"/>
    </row>
    <row r="4427" spans="13:13" x14ac:dyDescent="0.2">
      <c r="M4427" s="118"/>
    </row>
    <row r="4428" spans="13:13" x14ac:dyDescent="0.2">
      <c r="M4428" s="118"/>
    </row>
    <row r="4429" spans="13:13" x14ac:dyDescent="0.2">
      <c r="M4429" s="118"/>
    </row>
    <row r="4430" spans="13:13" x14ac:dyDescent="0.2">
      <c r="M4430" s="118"/>
    </row>
    <row r="4431" spans="13:13" x14ac:dyDescent="0.2">
      <c r="M4431" s="118"/>
    </row>
    <row r="4432" spans="13:13" x14ac:dyDescent="0.2">
      <c r="M4432" s="118"/>
    </row>
    <row r="4433" spans="13:13" x14ac:dyDescent="0.2">
      <c r="M4433" s="118"/>
    </row>
    <row r="4434" spans="13:13" x14ac:dyDescent="0.2">
      <c r="M4434" s="118"/>
    </row>
    <row r="4435" spans="13:13" x14ac:dyDescent="0.2">
      <c r="M4435" s="118"/>
    </row>
    <row r="4436" spans="13:13" x14ac:dyDescent="0.2">
      <c r="M4436" s="118"/>
    </row>
    <row r="4437" spans="13:13" x14ac:dyDescent="0.2">
      <c r="M4437" s="118"/>
    </row>
    <row r="4438" spans="13:13" x14ac:dyDescent="0.2">
      <c r="M4438" s="118"/>
    </row>
    <row r="4439" spans="13:13" x14ac:dyDescent="0.2">
      <c r="M4439" s="118"/>
    </row>
    <row r="4440" spans="13:13" x14ac:dyDescent="0.2">
      <c r="M4440" s="118"/>
    </row>
    <row r="4441" spans="13:13" x14ac:dyDescent="0.2">
      <c r="M4441" s="118"/>
    </row>
    <row r="4442" spans="13:13" x14ac:dyDescent="0.2">
      <c r="M4442" s="118"/>
    </row>
    <row r="4443" spans="13:13" x14ac:dyDescent="0.2">
      <c r="M4443" s="118"/>
    </row>
    <row r="4444" spans="13:13" x14ac:dyDescent="0.2">
      <c r="M4444" s="118"/>
    </row>
    <row r="4445" spans="13:13" x14ac:dyDescent="0.2">
      <c r="M4445" s="118"/>
    </row>
    <row r="4446" spans="13:13" x14ac:dyDescent="0.2">
      <c r="M4446" s="118"/>
    </row>
    <row r="4447" spans="13:13" x14ac:dyDescent="0.2">
      <c r="M4447" s="118"/>
    </row>
    <row r="4448" spans="13:13" x14ac:dyDescent="0.2">
      <c r="M4448" s="118"/>
    </row>
    <row r="4449" spans="13:13" x14ac:dyDescent="0.2">
      <c r="M4449" s="118"/>
    </row>
    <row r="4450" spans="13:13" x14ac:dyDescent="0.2">
      <c r="M4450" s="118"/>
    </row>
    <row r="4451" spans="13:13" x14ac:dyDescent="0.2">
      <c r="M4451" s="118"/>
    </row>
    <row r="4452" spans="13:13" x14ac:dyDescent="0.2">
      <c r="M4452" s="118"/>
    </row>
    <row r="4453" spans="13:13" x14ac:dyDescent="0.2">
      <c r="M4453" s="118"/>
    </row>
    <row r="4454" spans="13:13" x14ac:dyDescent="0.2">
      <c r="M4454" s="118"/>
    </row>
    <row r="4455" spans="13:13" x14ac:dyDescent="0.2">
      <c r="M4455" s="118"/>
    </row>
    <row r="4456" spans="13:13" x14ac:dyDescent="0.2">
      <c r="M4456" s="118"/>
    </row>
    <row r="4457" spans="13:13" x14ac:dyDescent="0.2">
      <c r="M4457" s="118"/>
    </row>
    <row r="4458" spans="13:13" x14ac:dyDescent="0.2">
      <c r="M4458" s="118"/>
    </row>
    <row r="4459" spans="13:13" x14ac:dyDescent="0.2">
      <c r="M4459" s="118"/>
    </row>
    <row r="4460" spans="13:13" x14ac:dyDescent="0.2">
      <c r="M4460" s="118"/>
    </row>
    <row r="4461" spans="13:13" x14ac:dyDescent="0.2">
      <c r="M4461" s="118"/>
    </row>
    <row r="4462" spans="13:13" x14ac:dyDescent="0.2">
      <c r="M4462" s="118"/>
    </row>
    <row r="4463" spans="13:13" x14ac:dyDescent="0.2">
      <c r="M4463" s="118"/>
    </row>
    <row r="4464" spans="13:13" x14ac:dyDescent="0.2">
      <c r="M4464" s="118"/>
    </row>
    <row r="4465" spans="13:13" x14ac:dyDescent="0.2">
      <c r="M4465" s="118"/>
    </row>
    <row r="4466" spans="13:13" x14ac:dyDescent="0.2">
      <c r="M4466" s="118"/>
    </row>
    <row r="4467" spans="13:13" x14ac:dyDescent="0.2">
      <c r="M4467" s="118"/>
    </row>
    <row r="4468" spans="13:13" x14ac:dyDescent="0.2">
      <c r="M4468" s="118"/>
    </row>
    <row r="4469" spans="13:13" x14ac:dyDescent="0.2">
      <c r="M4469" s="118"/>
    </row>
    <row r="4470" spans="13:13" x14ac:dyDescent="0.2">
      <c r="M4470" s="118"/>
    </row>
    <row r="4471" spans="13:13" x14ac:dyDescent="0.2">
      <c r="M4471" s="118"/>
    </row>
    <row r="4472" spans="13:13" x14ac:dyDescent="0.2">
      <c r="M4472" s="118"/>
    </row>
    <row r="4473" spans="13:13" x14ac:dyDescent="0.2">
      <c r="M4473" s="118"/>
    </row>
    <row r="4474" spans="13:13" x14ac:dyDescent="0.2">
      <c r="M4474" s="118"/>
    </row>
    <row r="4475" spans="13:13" x14ac:dyDescent="0.2">
      <c r="M4475" s="118"/>
    </row>
    <row r="4476" spans="13:13" x14ac:dyDescent="0.2">
      <c r="M4476" s="118"/>
    </row>
    <row r="4477" spans="13:13" x14ac:dyDescent="0.2">
      <c r="M4477" s="118"/>
    </row>
    <row r="4478" spans="13:13" x14ac:dyDescent="0.2">
      <c r="M4478" s="118"/>
    </row>
    <row r="4479" spans="13:13" x14ac:dyDescent="0.2">
      <c r="M4479" s="118"/>
    </row>
    <row r="4480" spans="13:13" x14ac:dyDescent="0.2">
      <c r="M4480" s="118"/>
    </row>
    <row r="4481" spans="13:13" x14ac:dyDescent="0.2">
      <c r="M4481" s="118"/>
    </row>
    <row r="4482" spans="13:13" x14ac:dyDescent="0.2">
      <c r="M4482" s="118"/>
    </row>
    <row r="4483" spans="13:13" x14ac:dyDescent="0.2">
      <c r="M4483" s="118"/>
    </row>
    <row r="4484" spans="13:13" x14ac:dyDescent="0.2">
      <c r="M4484" s="118"/>
    </row>
    <row r="4485" spans="13:13" x14ac:dyDescent="0.2">
      <c r="M4485" s="118"/>
    </row>
    <row r="4486" spans="13:13" x14ac:dyDescent="0.2">
      <c r="M4486" s="118"/>
    </row>
    <row r="4487" spans="13:13" x14ac:dyDescent="0.2">
      <c r="M4487" s="118"/>
    </row>
    <row r="4488" spans="13:13" x14ac:dyDescent="0.2">
      <c r="M4488" s="118"/>
    </row>
    <row r="4489" spans="13:13" x14ac:dyDescent="0.2">
      <c r="M4489" s="118"/>
    </row>
    <row r="4490" spans="13:13" x14ac:dyDescent="0.2">
      <c r="M4490" s="118"/>
    </row>
    <row r="4491" spans="13:13" x14ac:dyDescent="0.2">
      <c r="M4491" s="118"/>
    </row>
    <row r="4492" spans="13:13" x14ac:dyDescent="0.2">
      <c r="M4492" s="118"/>
    </row>
    <row r="4493" spans="13:13" x14ac:dyDescent="0.2">
      <c r="M4493" s="118"/>
    </row>
    <row r="4494" spans="13:13" x14ac:dyDescent="0.2">
      <c r="M4494" s="118"/>
    </row>
    <row r="4495" spans="13:13" x14ac:dyDescent="0.2">
      <c r="M4495" s="118"/>
    </row>
    <row r="4496" spans="13:13" x14ac:dyDescent="0.2">
      <c r="M4496" s="118"/>
    </row>
    <row r="4497" spans="13:13" x14ac:dyDescent="0.2">
      <c r="M4497" s="118"/>
    </row>
    <row r="4498" spans="13:13" x14ac:dyDescent="0.2">
      <c r="M4498" s="118"/>
    </row>
    <row r="4499" spans="13:13" x14ac:dyDescent="0.2">
      <c r="M4499" s="118"/>
    </row>
    <row r="4500" spans="13:13" x14ac:dyDescent="0.2">
      <c r="M4500" s="118"/>
    </row>
    <row r="4501" spans="13:13" x14ac:dyDescent="0.2">
      <c r="M4501" s="118"/>
    </row>
    <row r="4502" spans="13:13" x14ac:dyDescent="0.2">
      <c r="M4502" s="118"/>
    </row>
    <row r="4503" spans="13:13" x14ac:dyDescent="0.2">
      <c r="M4503" s="118"/>
    </row>
    <row r="4504" spans="13:13" x14ac:dyDescent="0.2">
      <c r="M4504" s="118"/>
    </row>
    <row r="4505" spans="13:13" x14ac:dyDescent="0.2">
      <c r="M4505" s="118"/>
    </row>
    <row r="4506" spans="13:13" x14ac:dyDescent="0.2">
      <c r="M4506" s="118"/>
    </row>
    <row r="4507" spans="13:13" x14ac:dyDescent="0.2">
      <c r="M4507" s="118"/>
    </row>
    <row r="4508" spans="13:13" x14ac:dyDescent="0.2">
      <c r="M4508" s="118"/>
    </row>
    <row r="4509" spans="13:13" x14ac:dyDescent="0.2">
      <c r="M4509" s="118"/>
    </row>
    <row r="4510" spans="13:13" x14ac:dyDescent="0.2">
      <c r="M4510" s="118"/>
    </row>
    <row r="4511" spans="13:13" x14ac:dyDescent="0.2">
      <c r="M4511" s="118"/>
    </row>
    <row r="4512" spans="13:13" x14ac:dyDescent="0.2">
      <c r="M4512" s="118"/>
    </row>
    <row r="4513" spans="13:13" x14ac:dyDescent="0.2">
      <c r="M4513" s="118"/>
    </row>
    <row r="4514" spans="13:13" x14ac:dyDescent="0.2">
      <c r="M4514" s="118"/>
    </row>
    <row r="4515" spans="13:13" x14ac:dyDescent="0.2">
      <c r="M4515" s="118"/>
    </row>
    <row r="4516" spans="13:13" x14ac:dyDescent="0.2">
      <c r="M4516" s="118"/>
    </row>
    <row r="4517" spans="13:13" x14ac:dyDescent="0.2">
      <c r="M4517" s="118"/>
    </row>
    <row r="4518" spans="13:13" x14ac:dyDescent="0.2">
      <c r="M4518" s="118"/>
    </row>
    <row r="4519" spans="13:13" x14ac:dyDescent="0.2">
      <c r="M4519" s="118"/>
    </row>
    <row r="4520" spans="13:13" x14ac:dyDescent="0.2">
      <c r="M4520" s="118"/>
    </row>
    <row r="4521" spans="13:13" x14ac:dyDescent="0.2">
      <c r="M4521" s="118"/>
    </row>
    <row r="4522" spans="13:13" x14ac:dyDescent="0.2">
      <c r="M4522" s="118"/>
    </row>
    <row r="4523" spans="13:13" x14ac:dyDescent="0.2">
      <c r="M4523" s="118"/>
    </row>
    <row r="4524" spans="13:13" x14ac:dyDescent="0.2">
      <c r="M4524" s="118"/>
    </row>
    <row r="4525" spans="13:13" x14ac:dyDescent="0.2">
      <c r="M4525" s="118"/>
    </row>
    <row r="4526" spans="13:13" x14ac:dyDescent="0.2">
      <c r="M4526" s="118"/>
    </row>
    <row r="4527" spans="13:13" x14ac:dyDescent="0.2">
      <c r="M4527" s="118"/>
    </row>
    <row r="4528" spans="13:13" x14ac:dyDescent="0.2">
      <c r="M4528" s="118"/>
    </row>
    <row r="4529" spans="13:13" x14ac:dyDescent="0.2">
      <c r="M4529" s="118"/>
    </row>
    <row r="4530" spans="13:13" x14ac:dyDescent="0.2">
      <c r="M4530" s="118"/>
    </row>
    <row r="4531" spans="13:13" x14ac:dyDescent="0.2">
      <c r="M4531" s="118"/>
    </row>
    <row r="4532" spans="13:13" x14ac:dyDescent="0.2">
      <c r="M4532" s="118"/>
    </row>
    <row r="4533" spans="13:13" x14ac:dyDescent="0.2">
      <c r="M4533" s="118"/>
    </row>
    <row r="4534" spans="13:13" x14ac:dyDescent="0.2">
      <c r="M4534" s="118"/>
    </row>
    <row r="4535" spans="13:13" x14ac:dyDescent="0.2">
      <c r="M4535" s="118"/>
    </row>
    <row r="4536" spans="13:13" x14ac:dyDescent="0.2">
      <c r="M4536" s="118"/>
    </row>
    <row r="4537" spans="13:13" x14ac:dyDescent="0.2">
      <c r="M4537" s="118"/>
    </row>
    <row r="4538" spans="13:13" x14ac:dyDescent="0.2">
      <c r="M4538" s="118"/>
    </row>
    <row r="4539" spans="13:13" x14ac:dyDescent="0.2">
      <c r="M4539" s="118"/>
    </row>
    <row r="4540" spans="13:13" x14ac:dyDescent="0.2">
      <c r="M4540" s="118"/>
    </row>
    <row r="4541" spans="13:13" x14ac:dyDescent="0.2">
      <c r="M4541" s="118"/>
    </row>
    <row r="4542" spans="13:13" x14ac:dyDescent="0.2">
      <c r="M4542" s="118"/>
    </row>
    <row r="4543" spans="13:13" x14ac:dyDescent="0.2">
      <c r="M4543" s="118"/>
    </row>
    <row r="4544" spans="13:13" x14ac:dyDescent="0.2">
      <c r="M4544" s="118"/>
    </row>
    <row r="4545" spans="13:13" x14ac:dyDescent="0.2">
      <c r="M4545" s="118"/>
    </row>
    <row r="4546" spans="13:13" x14ac:dyDescent="0.2">
      <c r="M4546" s="118"/>
    </row>
    <row r="4547" spans="13:13" x14ac:dyDescent="0.2">
      <c r="M4547" s="118"/>
    </row>
    <row r="4548" spans="13:13" x14ac:dyDescent="0.2">
      <c r="M4548" s="118"/>
    </row>
    <row r="4549" spans="13:13" x14ac:dyDescent="0.2">
      <c r="M4549" s="118"/>
    </row>
    <row r="4550" spans="13:13" x14ac:dyDescent="0.2">
      <c r="M4550" s="118"/>
    </row>
    <row r="4551" spans="13:13" x14ac:dyDescent="0.2">
      <c r="M4551" s="118"/>
    </row>
    <row r="4552" spans="13:13" x14ac:dyDescent="0.2">
      <c r="M4552" s="118"/>
    </row>
    <row r="4553" spans="13:13" x14ac:dyDescent="0.2">
      <c r="M4553" s="118"/>
    </row>
    <row r="4554" spans="13:13" x14ac:dyDescent="0.2">
      <c r="M4554" s="118"/>
    </row>
    <row r="4555" spans="13:13" x14ac:dyDescent="0.2">
      <c r="M4555" s="118"/>
    </row>
    <row r="4556" spans="13:13" x14ac:dyDescent="0.2">
      <c r="M4556" s="118"/>
    </row>
    <row r="4557" spans="13:13" x14ac:dyDescent="0.2">
      <c r="M4557" s="118"/>
    </row>
    <row r="4558" spans="13:13" x14ac:dyDescent="0.2">
      <c r="M4558" s="118"/>
    </row>
    <row r="4559" spans="13:13" x14ac:dyDescent="0.2">
      <c r="M4559" s="118"/>
    </row>
    <row r="4560" spans="13:13" x14ac:dyDescent="0.2">
      <c r="M4560" s="118"/>
    </row>
    <row r="4561" spans="13:13" x14ac:dyDescent="0.2">
      <c r="M4561" s="118"/>
    </row>
    <row r="4562" spans="13:13" x14ac:dyDescent="0.2">
      <c r="M4562" s="118"/>
    </row>
    <row r="4563" spans="13:13" x14ac:dyDescent="0.2">
      <c r="M4563" s="118"/>
    </row>
    <row r="4564" spans="13:13" x14ac:dyDescent="0.2">
      <c r="M4564" s="118"/>
    </row>
    <row r="4565" spans="13:13" x14ac:dyDescent="0.2">
      <c r="M4565" s="118"/>
    </row>
    <row r="4566" spans="13:13" x14ac:dyDescent="0.2">
      <c r="M4566" s="118"/>
    </row>
    <row r="4567" spans="13:13" x14ac:dyDescent="0.2">
      <c r="M4567" s="118"/>
    </row>
    <row r="4568" spans="13:13" x14ac:dyDescent="0.2">
      <c r="M4568" s="118"/>
    </row>
    <row r="4569" spans="13:13" x14ac:dyDescent="0.2">
      <c r="M4569" s="118"/>
    </row>
    <row r="4570" spans="13:13" x14ac:dyDescent="0.2">
      <c r="M4570" s="118"/>
    </row>
    <row r="4571" spans="13:13" x14ac:dyDescent="0.2">
      <c r="M4571" s="118"/>
    </row>
    <row r="4572" spans="13:13" x14ac:dyDescent="0.2">
      <c r="M4572" s="118"/>
    </row>
    <row r="4573" spans="13:13" x14ac:dyDescent="0.2">
      <c r="M4573" s="118"/>
    </row>
    <row r="4574" spans="13:13" x14ac:dyDescent="0.2">
      <c r="M4574" s="118"/>
    </row>
    <row r="4575" spans="13:13" x14ac:dyDescent="0.2">
      <c r="M4575" s="118"/>
    </row>
    <row r="4576" spans="13:13" x14ac:dyDescent="0.2">
      <c r="M4576" s="118"/>
    </row>
    <row r="4577" spans="13:13" x14ac:dyDescent="0.2">
      <c r="M4577" s="118"/>
    </row>
    <row r="4578" spans="13:13" x14ac:dyDescent="0.2">
      <c r="M4578" s="118"/>
    </row>
    <row r="4579" spans="13:13" x14ac:dyDescent="0.2">
      <c r="M4579" s="118"/>
    </row>
    <row r="4580" spans="13:13" x14ac:dyDescent="0.2">
      <c r="M4580" s="118"/>
    </row>
    <row r="4581" spans="13:13" x14ac:dyDescent="0.2">
      <c r="M4581" s="118"/>
    </row>
    <row r="4582" spans="13:13" x14ac:dyDescent="0.2">
      <c r="M4582" s="118"/>
    </row>
    <row r="4583" spans="13:13" x14ac:dyDescent="0.2">
      <c r="M4583" s="118"/>
    </row>
    <row r="4584" spans="13:13" x14ac:dyDescent="0.2">
      <c r="M4584" s="118"/>
    </row>
    <row r="4585" spans="13:13" x14ac:dyDescent="0.2">
      <c r="M4585" s="118"/>
    </row>
    <row r="4586" spans="13:13" x14ac:dyDescent="0.2">
      <c r="M4586" s="118"/>
    </row>
    <row r="4587" spans="13:13" x14ac:dyDescent="0.2">
      <c r="M4587" s="118"/>
    </row>
    <row r="4588" spans="13:13" x14ac:dyDescent="0.2">
      <c r="M4588" s="118"/>
    </row>
    <row r="4589" spans="13:13" x14ac:dyDescent="0.2">
      <c r="M4589" s="118"/>
    </row>
    <row r="4590" spans="13:13" x14ac:dyDescent="0.2">
      <c r="M4590" s="118"/>
    </row>
    <row r="4591" spans="13:13" x14ac:dyDescent="0.2">
      <c r="M4591" s="118"/>
    </row>
    <row r="4592" spans="13:13" x14ac:dyDescent="0.2">
      <c r="M4592" s="118"/>
    </row>
    <row r="4593" spans="13:13" x14ac:dyDescent="0.2">
      <c r="M4593" s="118"/>
    </row>
    <row r="4594" spans="13:13" x14ac:dyDescent="0.2">
      <c r="M4594" s="118"/>
    </row>
    <row r="4595" spans="13:13" x14ac:dyDescent="0.2">
      <c r="M4595" s="118"/>
    </row>
    <row r="4596" spans="13:13" x14ac:dyDescent="0.2">
      <c r="M4596" s="118"/>
    </row>
    <row r="4597" spans="13:13" x14ac:dyDescent="0.2">
      <c r="M4597" s="118"/>
    </row>
    <row r="4598" spans="13:13" x14ac:dyDescent="0.2">
      <c r="M4598" s="118"/>
    </row>
    <row r="4599" spans="13:13" x14ac:dyDescent="0.2">
      <c r="M4599" s="118"/>
    </row>
    <row r="4600" spans="13:13" x14ac:dyDescent="0.2">
      <c r="M4600" s="118"/>
    </row>
    <row r="4601" spans="13:13" x14ac:dyDescent="0.2">
      <c r="M4601" s="118"/>
    </row>
    <row r="4602" spans="13:13" x14ac:dyDescent="0.2">
      <c r="M4602" s="118"/>
    </row>
    <row r="4603" spans="13:13" x14ac:dyDescent="0.2">
      <c r="M4603" s="118"/>
    </row>
    <row r="4604" spans="13:13" x14ac:dyDescent="0.2">
      <c r="M4604" s="118"/>
    </row>
    <row r="4605" spans="13:13" x14ac:dyDescent="0.2">
      <c r="M4605" s="118"/>
    </row>
    <row r="4606" spans="13:13" x14ac:dyDescent="0.2">
      <c r="M4606" s="118"/>
    </row>
    <row r="4607" spans="13:13" x14ac:dyDescent="0.2">
      <c r="M4607" s="118"/>
    </row>
    <row r="4608" spans="13:13" x14ac:dyDescent="0.2">
      <c r="M4608" s="118"/>
    </row>
    <row r="4609" spans="13:13" x14ac:dyDescent="0.2">
      <c r="M4609" s="118"/>
    </row>
    <row r="4610" spans="13:13" x14ac:dyDescent="0.2">
      <c r="M4610" s="118"/>
    </row>
    <row r="4611" spans="13:13" x14ac:dyDescent="0.2">
      <c r="M4611" s="118"/>
    </row>
    <row r="4612" spans="13:13" x14ac:dyDescent="0.2">
      <c r="M4612" s="118"/>
    </row>
    <row r="4613" spans="13:13" x14ac:dyDescent="0.2">
      <c r="M4613" s="118"/>
    </row>
    <row r="4614" spans="13:13" x14ac:dyDescent="0.2">
      <c r="M4614" s="118"/>
    </row>
    <row r="4615" spans="13:13" x14ac:dyDescent="0.2">
      <c r="M4615" s="118"/>
    </row>
    <row r="4616" spans="13:13" x14ac:dyDescent="0.2">
      <c r="M4616" s="118"/>
    </row>
    <row r="4617" spans="13:13" x14ac:dyDescent="0.2">
      <c r="M4617" s="118"/>
    </row>
    <row r="4618" spans="13:13" x14ac:dyDescent="0.2">
      <c r="M4618" s="118"/>
    </row>
    <row r="4619" spans="13:13" x14ac:dyDescent="0.2">
      <c r="M4619" s="118"/>
    </row>
    <row r="4620" spans="13:13" x14ac:dyDescent="0.2">
      <c r="M4620" s="118"/>
    </row>
    <row r="4621" spans="13:13" x14ac:dyDescent="0.2">
      <c r="M4621" s="118"/>
    </row>
    <row r="4622" spans="13:13" x14ac:dyDescent="0.2">
      <c r="M4622" s="118"/>
    </row>
    <row r="4623" spans="13:13" x14ac:dyDescent="0.2">
      <c r="M4623" s="118"/>
    </row>
    <row r="4624" spans="13:13" x14ac:dyDescent="0.2">
      <c r="M4624" s="118"/>
    </row>
    <row r="4625" spans="13:13" x14ac:dyDescent="0.2">
      <c r="M4625" s="118"/>
    </row>
    <row r="4626" spans="13:13" x14ac:dyDescent="0.2">
      <c r="M4626" s="118"/>
    </row>
    <row r="4627" spans="13:13" x14ac:dyDescent="0.2">
      <c r="M4627" s="118"/>
    </row>
    <row r="4628" spans="13:13" x14ac:dyDescent="0.2">
      <c r="M4628" s="118"/>
    </row>
    <row r="4629" spans="13:13" x14ac:dyDescent="0.2">
      <c r="M4629" s="118"/>
    </row>
    <row r="4630" spans="13:13" x14ac:dyDescent="0.2">
      <c r="M4630" s="118"/>
    </row>
    <row r="4631" spans="13:13" x14ac:dyDescent="0.2">
      <c r="M4631" s="118"/>
    </row>
    <row r="4632" spans="13:13" x14ac:dyDescent="0.2">
      <c r="M4632" s="118"/>
    </row>
    <row r="4633" spans="13:13" x14ac:dyDescent="0.2">
      <c r="M4633" s="118"/>
    </row>
    <row r="4634" spans="13:13" x14ac:dyDescent="0.2">
      <c r="M4634" s="118"/>
    </row>
    <row r="4635" spans="13:13" x14ac:dyDescent="0.2">
      <c r="M4635" s="118"/>
    </row>
    <row r="4636" spans="13:13" x14ac:dyDescent="0.2">
      <c r="M4636" s="118"/>
    </row>
    <row r="4637" spans="13:13" x14ac:dyDescent="0.2">
      <c r="M4637" s="118"/>
    </row>
    <row r="4638" spans="13:13" x14ac:dyDescent="0.2">
      <c r="M4638" s="118"/>
    </row>
    <row r="4639" spans="13:13" x14ac:dyDescent="0.2">
      <c r="M4639" s="118"/>
    </row>
    <row r="4640" spans="13:13" x14ac:dyDescent="0.2">
      <c r="M4640" s="118"/>
    </row>
    <row r="4641" spans="13:13" x14ac:dyDescent="0.2">
      <c r="M4641" s="118"/>
    </row>
    <row r="4642" spans="13:13" x14ac:dyDescent="0.2">
      <c r="M4642" s="118"/>
    </row>
    <row r="4643" spans="13:13" x14ac:dyDescent="0.2">
      <c r="M4643" s="118"/>
    </row>
    <row r="4644" spans="13:13" x14ac:dyDescent="0.2">
      <c r="M4644" s="118"/>
    </row>
    <row r="4645" spans="13:13" x14ac:dyDescent="0.2">
      <c r="M4645" s="118"/>
    </row>
    <row r="4646" spans="13:13" x14ac:dyDescent="0.2">
      <c r="M4646" s="118"/>
    </row>
    <row r="4647" spans="13:13" x14ac:dyDescent="0.2">
      <c r="M4647" s="118"/>
    </row>
    <row r="4648" spans="13:13" x14ac:dyDescent="0.2">
      <c r="M4648" s="118"/>
    </row>
    <row r="4649" spans="13:13" x14ac:dyDescent="0.2">
      <c r="M4649" s="118"/>
    </row>
    <row r="4650" spans="13:13" x14ac:dyDescent="0.2">
      <c r="M4650" s="118"/>
    </row>
    <row r="4651" spans="13:13" x14ac:dyDescent="0.2">
      <c r="M4651" s="118"/>
    </row>
    <row r="4652" spans="13:13" x14ac:dyDescent="0.2">
      <c r="M4652" s="118"/>
    </row>
    <row r="4653" spans="13:13" x14ac:dyDescent="0.2">
      <c r="M4653" s="118"/>
    </row>
    <row r="4654" spans="13:13" x14ac:dyDescent="0.2">
      <c r="M4654" s="118"/>
    </row>
    <row r="4655" spans="13:13" x14ac:dyDescent="0.2">
      <c r="M4655" s="118"/>
    </row>
    <row r="4656" spans="13:13" x14ac:dyDescent="0.2">
      <c r="M4656" s="118"/>
    </row>
    <row r="4657" spans="13:13" x14ac:dyDescent="0.2">
      <c r="M4657" s="118"/>
    </row>
    <row r="4658" spans="13:13" x14ac:dyDescent="0.2">
      <c r="M4658" s="118"/>
    </row>
    <row r="4659" spans="13:13" x14ac:dyDescent="0.2">
      <c r="M4659" s="118"/>
    </row>
    <row r="4660" spans="13:13" x14ac:dyDescent="0.2">
      <c r="M4660" s="118"/>
    </row>
    <row r="4661" spans="13:13" x14ac:dyDescent="0.2">
      <c r="M4661" s="118"/>
    </row>
    <row r="4662" spans="13:13" x14ac:dyDescent="0.2">
      <c r="M4662" s="118"/>
    </row>
    <row r="4663" spans="13:13" x14ac:dyDescent="0.2">
      <c r="M4663" s="118"/>
    </row>
    <row r="4664" spans="13:13" x14ac:dyDescent="0.2">
      <c r="M4664" s="118"/>
    </row>
    <row r="4665" spans="13:13" x14ac:dyDescent="0.2">
      <c r="M4665" s="118"/>
    </row>
    <row r="4666" spans="13:13" x14ac:dyDescent="0.2">
      <c r="M4666" s="118"/>
    </row>
    <row r="4667" spans="13:13" x14ac:dyDescent="0.2">
      <c r="M4667" s="118"/>
    </row>
    <row r="4668" spans="13:13" x14ac:dyDescent="0.2">
      <c r="M4668" s="118"/>
    </row>
    <row r="4669" spans="13:13" x14ac:dyDescent="0.2">
      <c r="M4669" s="118"/>
    </row>
    <row r="4670" spans="13:13" x14ac:dyDescent="0.2">
      <c r="M4670" s="118"/>
    </row>
    <row r="4671" spans="13:13" x14ac:dyDescent="0.2">
      <c r="M4671" s="118"/>
    </row>
    <row r="4672" spans="13:13" x14ac:dyDescent="0.2">
      <c r="M4672" s="118"/>
    </row>
    <row r="4673" spans="13:13" x14ac:dyDescent="0.2">
      <c r="M4673" s="118"/>
    </row>
    <row r="4674" spans="13:13" x14ac:dyDescent="0.2">
      <c r="M4674" s="118"/>
    </row>
    <row r="4675" spans="13:13" x14ac:dyDescent="0.2">
      <c r="M4675" s="118"/>
    </row>
    <row r="4676" spans="13:13" x14ac:dyDescent="0.2">
      <c r="M4676" s="118"/>
    </row>
    <row r="4677" spans="13:13" x14ac:dyDescent="0.2">
      <c r="M4677" s="118"/>
    </row>
    <row r="4678" spans="13:13" x14ac:dyDescent="0.2">
      <c r="M4678" s="118"/>
    </row>
    <row r="4679" spans="13:13" x14ac:dyDescent="0.2">
      <c r="M4679" s="118"/>
    </row>
    <row r="4680" spans="13:13" x14ac:dyDescent="0.2">
      <c r="M4680" s="118"/>
    </row>
    <row r="4681" spans="13:13" x14ac:dyDescent="0.2">
      <c r="M4681" s="118"/>
    </row>
    <row r="4682" spans="13:13" x14ac:dyDescent="0.2">
      <c r="M4682" s="118"/>
    </row>
    <row r="4683" spans="13:13" x14ac:dyDescent="0.2">
      <c r="M4683" s="118"/>
    </row>
    <row r="4684" spans="13:13" x14ac:dyDescent="0.2">
      <c r="M4684" s="118"/>
    </row>
    <row r="4685" spans="13:13" x14ac:dyDescent="0.2">
      <c r="M4685" s="118"/>
    </row>
    <row r="4686" spans="13:13" x14ac:dyDescent="0.2">
      <c r="M4686" s="118"/>
    </row>
    <row r="4687" spans="13:13" x14ac:dyDescent="0.2">
      <c r="M4687" s="118"/>
    </row>
    <row r="4688" spans="13:13" x14ac:dyDescent="0.2">
      <c r="M4688" s="118"/>
    </row>
    <row r="4689" spans="13:13" x14ac:dyDescent="0.2">
      <c r="M4689" s="118"/>
    </row>
    <row r="4690" spans="13:13" x14ac:dyDescent="0.2">
      <c r="M4690" s="118"/>
    </row>
    <row r="4691" spans="13:13" x14ac:dyDescent="0.2">
      <c r="M4691" s="118"/>
    </row>
    <row r="4692" spans="13:13" x14ac:dyDescent="0.2">
      <c r="M4692" s="118"/>
    </row>
    <row r="4693" spans="13:13" x14ac:dyDescent="0.2">
      <c r="M4693" s="118"/>
    </row>
    <row r="4694" spans="13:13" x14ac:dyDescent="0.2">
      <c r="M4694" s="118"/>
    </row>
    <row r="4695" spans="13:13" x14ac:dyDescent="0.2">
      <c r="M4695" s="118"/>
    </row>
    <row r="4696" spans="13:13" x14ac:dyDescent="0.2">
      <c r="M4696" s="118"/>
    </row>
    <row r="4697" spans="13:13" x14ac:dyDescent="0.2">
      <c r="M4697" s="118"/>
    </row>
    <row r="4698" spans="13:13" x14ac:dyDescent="0.2">
      <c r="M4698" s="118"/>
    </row>
    <row r="4699" spans="13:13" x14ac:dyDescent="0.2">
      <c r="M4699" s="118"/>
    </row>
    <row r="4700" spans="13:13" x14ac:dyDescent="0.2">
      <c r="M4700" s="118"/>
    </row>
    <row r="4701" spans="13:13" x14ac:dyDescent="0.2">
      <c r="M4701" s="118"/>
    </row>
    <row r="4702" spans="13:13" x14ac:dyDescent="0.2">
      <c r="M4702" s="118"/>
    </row>
    <row r="4703" spans="13:13" x14ac:dyDescent="0.2">
      <c r="M4703" s="118"/>
    </row>
    <row r="4704" spans="13:13" x14ac:dyDescent="0.2">
      <c r="M4704" s="118"/>
    </row>
    <row r="4705" spans="13:13" x14ac:dyDescent="0.2">
      <c r="M4705" s="118"/>
    </row>
    <row r="4706" spans="13:13" x14ac:dyDescent="0.2">
      <c r="M4706" s="118"/>
    </row>
    <row r="4707" spans="13:13" x14ac:dyDescent="0.2">
      <c r="M4707" s="118"/>
    </row>
    <row r="4708" spans="13:13" x14ac:dyDescent="0.2">
      <c r="M4708" s="118"/>
    </row>
    <row r="4709" spans="13:13" x14ac:dyDescent="0.2">
      <c r="M4709" s="118"/>
    </row>
    <row r="4710" spans="13:13" x14ac:dyDescent="0.2">
      <c r="M4710" s="118"/>
    </row>
    <row r="4711" spans="13:13" x14ac:dyDescent="0.2">
      <c r="M4711" s="118"/>
    </row>
    <row r="4712" spans="13:13" x14ac:dyDescent="0.2">
      <c r="M4712" s="118"/>
    </row>
    <row r="4713" spans="13:13" x14ac:dyDescent="0.2">
      <c r="M4713" s="118"/>
    </row>
    <row r="4714" spans="13:13" x14ac:dyDescent="0.2">
      <c r="M4714" s="118"/>
    </row>
    <row r="4715" spans="13:13" x14ac:dyDescent="0.2">
      <c r="M4715" s="118"/>
    </row>
    <row r="4716" spans="13:13" x14ac:dyDescent="0.2">
      <c r="M4716" s="118"/>
    </row>
    <row r="4717" spans="13:13" x14ac:dyDescent="0.2">
      <c r="M4717" s="118"/>
    </row>
    <row r="4718" spans="13:13" x14ac:dyDescent="0.2">
      <c r="M4718" s="118"/>
    </row>
    <row r="4719" spans="13:13" x14ac:dyDescent="0.2">
      <c r="M4719" s="118"/>
    </row>
    <row r="4720" spans="13:13" x14ac:dyDescent="0.2">
      <c r="M4720" s="118"/>
    </row>
    <row r="4721" spans="13:13" x14ac:dyDescent="0.2">
      <c r="M4721" s="118"/>
    </row>
    <row r="4722" spans="13:13" x14ac:dyDescent="0.2">
      <c r="M4722" s="118"/>
    </row>
    <row r="4723" spans="13:13" x14ac:dyDescent="0.2">
      <c r="M4723" s="118"/>
    </row>
    <row r="4724" spans="13:13" x14ac:dyDescent="0.2">
      <c r="M4724" s="118"/>
    </row>
    <row r="4725" spans="13:13" x14ac:dyDescent="0.2">
      <c r="M4725" s="118"/>
    </row>
    <row r="4726" spans="13:13" x14ac:dyDescent="0.2">
      <c r="M4726" s="118"/>
    </row>
    <row r="4727" spans="13:13" x14ac:dyDescent="0.2">
      <c r="M4727" s="118"/>
    </row>
    <row r="4728" spans="13:13" x14ac:dyDescent="0.2">
      <c r="M4728" s="118"/>
    </row>
    <row r="4729" spans="13:13" x14ac:dyDescent="0.2">
      <c r="M4729" s="118"/>
    </row>
    <row r="4730" spans="13:13" x14ac:dyDescent="0.2">
      <c r="M4730" s="118"/>
    </row>
    <row r="4731" spans="13:13" x14ac:dyDescent="0.2">
      <c r="M4731" s="118"/>
    </row>
    <row r="4732" spans="13:13" x14ac:dyDescent="0.2">
      <c r="M4732" s="118"/>
    </row>
    <row r="4733" spans="13:13" x14ac:dyDescent="0.2">
      <c r="M4733" s="118"/>
    </row>
    <row r="4734" spans="13:13" x14ac:dyDescent="0.2">
      <c r="M4734" s="118"/>
    </row>
    <row r="4735" spans="13:13" x14ac:dyDescent="0.2">
      <c r="M4735" s="118"/>
    </row>
    <row r="4736" spans="13:13" x14ac:dyDescent="0.2">
      <c r="M4736" s="118"/>
    </row>
    <row r="4737" spans="13:13" x14ac:dyDescent="0.2">
      <c r="M4737" s="118"/>
    </row>
    <row r="4738" spans="13:13" x14ac:dyDescent="0.2">
      <c r="M4738" s="118"/>
    </row>
    <row r="4739" spans="13:13" x14ac:dyDescent="0.2">
      <c r="M4739" s="118"/>
    </row>
    <row r="4740" spans="13:13" x14ac:dyDescent="0.2">
      <c r="M4740" s="118"/>
    </row>
    <row r="4741" spans="13:13" x14ac:dyDescent="0.2">
      <c r="M4741" s="118"/>
    </row>
    <row r="4742" spans="13:13" x14ac:dyDescent="0.2">
      <c r="M4742" s="118"/>
    </row>
    <row r="4743" spans="13:13" x14ac:dyDescent="0.2">
      <c r="M4743" s="118"/>
    </row>
    <row r="4744" spans="13:13" x14ac:dyDescent="0.2">
      <c r="M4744" s="118"/>
    </row>
    <row r="4745" spans="13:13" x14ac:dyDescent="0.2">
      <c r="M4745" s="118"/>
    </row>
    <row r="4746" spans="13:13" x14ac:dyDescent="0.2">
      <c r="M4746" s="118"/>
    </row>
    <row r="4747" spans="13:13" x14ac:dyDescent="0.2">
      <c r="M4747" s="118"/>
    </row>
    <row r="4748" spans="13:13" x14ac:dyDescent="0.2">
      <c r="M4748" s="118"/>
    </row>
    <row r="4749" spans="13:13" x14ac:dyDescent="0.2">
      <c r="M4749" s="118"/>
    </row>
    <row r="4750" spans="13:13" x14ac:dyDescent="0.2">
      <c r="M4750" s="118"/>
    </row>
    <row r="4751" spans="13:13" x14ac:dyDescent="0.2">
      <c r="M4751" s="118"/>
    </row>
    <row r="4752" spans="13:13" x14ac:dyDescent="0.2">
      <c r="M4752" s="118"/>
    </row>
    <row r="4753" spans="13:13" x14ac:dyDescent="0.2">
      <c r="M4753" s="118"/>
    </row>
    <row r="4754" spans="13:13" x14ac:dyDescent="0.2">
      <c r="M4754" s="118"/>
    </row>
    <row r="4755" spans="13:13" x14ac:dyDescent="0.2">
      <c r="M4755" s="118"/>
    </row>
    <row r="4756" spans="13:13" x14ac:dyDescent="0.2">
      <c r="M4756" s="118"/>
    </row>
    <row r="4757" spans="13:13" x14ac:dyDescent="0.2">
      <c r="M4757" s="118"/>
    </row>
    <row r="4758" spans="13:13" x14ac:dyDescent="0.2">
      <c r="M4758" s="118"/>
    </row>
    <row r="4759" spans="13:13" x14ac:dyDescent="0.2">
      <c r="M4759" s="118"/>
    </row>
    <row r="4760" spans="13:13" x14ac:dyDescent="0.2">
      <c r="M4760" s="118"/>
    </row>
    <row r="4761" spans="13:13" x14ac:dyDescent="0.2">
      <c r="M4761" s="118"/>
    </row>
    <row r="4762" spans="13:13" x14ac:dyDescent="0.2">
      <c r="M4762" s="118"/>
    </row>
    <row r="4763" spans="13:13" x14ac:dyDescent="0.2">
      <c r="M4763" s="118"/>
    </row>
    <row r="4764" spans="13:13" x14ac:dyDescent="0.2">
      <c r="M4764" s="118"/>
    </row>
    <row r="4765" spans="13:13" x14ac:dyDescent="0.2">
      <c r="M4765" s="118"/>
    </row>
    <row r="4766" spans="13:13" x14ac:dyDescent="0.2">
      <c r="M4766" s="118"/>
    </row>
    <row r="4767" spans="13:13" x14ac:dyDescent="0.2">
      <c r="M4767" s="118"/>
    </row>
    <row r="4768" spans="13:13" x14ac:dyDescent="0.2">
      <c r="M4768" s="118"/>
    </row>
    <row r="4769" spans="13:13" x14ac:dyDescent="0.2">
      <c r="M4769" s="118"/>
    </row>
    <row r="4770" spans="13:13" x14ac:dyDescent="0.2">
      <c r="M4770" s="118"/>
    </row>
    <row r="4771" spans="13:13" x14ac:dyDescent="0.2">
      <c r="M4771" s="118"/>
    </row>
    <row r="4772" spans="13:13" x14ac:dyDescent="0.2">
      <c r="M4772" s="118"/>
    </row>
    <row r="4773" spans="13:13" x14ac:dyDescent="0.2">
      <c r="M4773" s="118"/>
    </row>
    <row r="4774" spans="13:13" x14ac:dyDescent="0.2">
      <c r="M4774" s="118"/>
    </row>
    <row r="4775" spans="13:13" x14ac:dyDescent="0.2">
      <c r="M4775" s="118"/>
    </row>
    <row r="4776" spans="13:13" x14ac:dyDescent="0.2">
      <c r="M4776" s="118"/>
    </row>
    <row r="4777" spans="13:13" x14ac:dyDescent="0.2">
      <c r="M4777" s="118"/>
    </row>
    <row r="4778" spans="13:13" x14ac:dyDescent="0.2">
      <c r="M4778" s="118"/>
    </row>
    <row r="4779" spans="13:13" x14ac:dyDescent="0.2">
      <c r="M4779" s="118"/>
    </row>
    <row r="4780" spans="13:13" x14ac:dyDescent="0.2">
      <c r="M4780" s="118"/>
    </row>
    <row r="4781" spans="13:13" x14ac:dyDescent="0.2">
      <c r="M4781" s="118"/>
    </row>
    <row r="4782" spans="13:13" x14ac:dyDescent="0.2">
      <c r="M4782" s="118"/>
    </row>
    <row r="4783" spans="13:13" x14ac:dyDescent="0.2">
      <c r="M4783" s="118"/>
    </row>
    <row r="4784" spans="13:13" x14ac:dyDescent="0.2">
      <c r="M4784" s="118"/>
    </row>
    <row r="4785" spans="13:13" x14ac:dyDescent="0.2">
      <c r="M4785" s="118"/>
    </row>
    <row r="4786" spans="13:13" x14ac:dyDescent="0.2">
      <c r="M4786" s="118"/>
    </row>
    <row r="4787" spans="13:13" x14ac:dyDescent="0.2">
      <c r="M4787" s="118"/>
    </row>
    <row r="4788" spans="13:13" x14ac:dyDescent="0.2">
      <c r="M4788" s="118"/>
    </row>
    <row r="4789" spans="13:13" x14ac:dyDescent="0.2">
      <c r="M4789" s="118"/>
    </row>
    <row r="4790" spans="13:13" x14ac:dyDescent="0.2">
      <c r="M4790" s="118"/>
    </row>
    <row r="4791" spans="13:13" x14ac:dyDescent="0.2">
      <c r="M4791" s="118"/>
    </row>
    <row r="4792" spans="13:13" x14ac:dyDescent="0.2">
      <c r="M4792" s="118"/>
    </row>
    <row r="4793" spans="13:13" x14ac:dyDescent="0.2">
      <c r="M4793" s="118"/>
    </row>
    <row r="4794" spans="13:13" x14ac:dyDescent="0.2">
      <c r="M4794" s="118"/>
    </row>
    <row r="4795" spans="13:13" x14ac:dyDescent="0.2">
      <c r="M4795" s="118"/>
    </row>
    <row r="4796" spans="13:13" x14ac:dyDescent="0.2">
      <c r="M4796" s="118"/>
    </row>
    <row r="4797" spans="13:13" x14ac:dyDescent="0.2">
      <c r="M4797" s="118"/>
    </row>
    <row r="4798" spans="13:13" x14ac:dyDescent="0.2">
      <c r="M4798" s="118"/>
    </row>
    <row r="4799" spans="13:13" x14ac:dyDescent="0.2">
      <c r="M4799" s="118"/>
    </row>
    <row r="4800" spans="13:13" x14ac:dyDescent="0.2">
      <c r="M4800" s="118"/>
    </row>
    <row r="4801" spans="13:13" x14ac:dyDescent="0.2">
      <c r="M4801" s="118"/>
    </row>
    <row r="4802" spans="13:13" x14ac:dyDescent="0.2">
      <c r="M4802" s="118"/>
    </row>
    <row r="4803" spans="13:13" x14ac:dyDescent="0.2">
      <c r="M4803" s="118"/>
    </row>
    <row r="4804" spans="13:13" x14ac:dyDescent="0.2">
      <c r="M4804" s="118"/>
    </row>
    <row r="4805" spans="13:13" x14ac:dyDescent="0.2">
      <c r="M4805" s="118"/>
    </row>
    <row r="4806" spans="13:13" x14ac:dyDescent="0.2">
      <c r="M4806" s="118"/>
    </row>
    <row r="4807" spans="13:13" x14ac:dyDescent="0.2">
      <c r="M4807" s="118"/>
    </row>
    <row r="4808" spans="13:13" x14ac:dyDescent="0.2">
      <c r="M4808" s="118"/>
    </row>
    <row r="4809" spans="13:13" x14ac:dyDescent="0.2">
      <c r="M4809" s="118"/>
    </row>
    <row r="4810" spans="13:13" x14ac:dyDescent="0.2">
      <c r="M4810" s="118"/>
    </row>
    <row r="4811" spans="13:13" x14ac:dyDescent="0.2">
      <c r="M4811" s="118"/>
    </row>
    <row r="4812" spans="13:13" x14ac:dyDescent="0.2">
      <c r="M4812" s="118"/>
    </row>
    <row r="4813" spans="13:13" x14ac:dyDescent="0.2">
      <c r="M4813" s="118"/>
    </row>
    <row r="4814" spans="13:13" x14ac:dyDescent="0.2">
      <c r="M4814" s="118"/>
    </row>
    <row r="4815" spans="13:13" x14ac:dyDescent="0.2">
      <c r="M4815" s="118"/>
    </row>
    <row r="4816" spans="13:13" x14ac:dyDescent="0.2">
      <c r="M4816" s="118"/>
    </row>
    <row r="4817" spans="13:13" x14ac:dyDescent="0.2">
      <c r="M4817" s="118"/>
    </row>
    <row r="4818" spans="13:13" x14ac:dyDescent="0.2">
      <c r="M4818" s="118"/>
    </row>
    <row r="4819" spans="13:13" x14ac:dyDescent="0.2">
      <c r="M4819" s="118"/>
    </row>
    <row r="4820" spans="13:13" x14ac:dyDescent="0.2">
      <c r="M4820" s="118"/>
    </row>
    <row r="4821" spans="13:13" x14ac:dyDescent="0.2">
      <c r="M4821" s="118"/>
    </row>
    <row r="4822" spans="13:13" x14ac:dyDescent="0.2">
      <c r="M4822" s="118"/>
    </row>
    <row r="4823" spans="13:13" x14ac:dyDescent="0.2">
      <c r="M4823" s="118"/>
    </row>
    <row r="4824" spans="13:13" x14ac:dyDescent="0.2">
      <c r="M4824" s="118"/>
    </row>
    <row r="4825" spans="13:13" x14ac:dyDescent="0.2">
      <c r="M4825" s="118"/>
    </row>
    <row r="4826" spans="13:13" x14ac:dyDescent="0.2">
      <c r="M4826" s="118"/>
    </row>
    <row r="4827" spans="13:13" x14ac:dyDescent="0.2">
      <c r="M4827" s="118"/>
    </row>
    <row r="4828" spans="13:13" x14ac:dyDescent="0.2">
      <c r="M4828" s="118"/>
    </row>
    <row r="4829" spans="13:13" x14ac:dyDescent="0.2">
      <c r="M4829" s="118"/>
    </row>
    <row r="4830" spans="13:13" x14ac:dyDescent="0.2">
      <c r="M4830" s="118"/>
    </row>
    <row r="4831" spans="13:13" x14ac:dyDescent="0.2">
      <c r="M4831" s="118"/>
    </row>
    <row r="4832" spans="13:13" x14ac:dyDescent="0.2">
      <c r="M4832" s="118"/>
    </row>
    <row r="4833" spans="13:13" x14ac:dyDescent="0.2">
      <c r="M4833" s="118"/>
    </row>
    <row r="4834" spans="13:13" x14ac:dyDescent="0.2">
      <c r="M4834" s="118"/>
    </row>
    <row r="4835" spans="13:13" x14ac:dyDescent="0.2">
      <c r="M4835" s="118"/>
    </row>
    <row r="4836" spans="13:13" x14ac:dyDescent="0.2">
      <c r="M4836" s="118"/>
    </row>
    <row r="4837" spans="13:13" x14ac:dyDescent="0.2">
      <c r="M4837" s="118"/>
    </row>
    <row r="4838" spans="13:13" x14ac:dyDescent="0.2">
      <c r="M4838" s="118"/>
    </row>
    <row r="4839" spans="13:13" x14ac:dyDescent="0.2">
      <c r="M4839" s="118"/>
    </row>
    <row r="4840" spans="13:13" x14ac:dyDescent="0.2">
      <c r="M4840" s="118"/>
    </row>
    <row r="4841" spans="13:13" x14ac:dyDescent="0.2">
      <c r="M4841" s="118"/>
    </row>
    <row r="4842" spans="13:13" x14ac:dyDescent="0.2">
      <c r="M4842" s="118"/>
    </row>
    <row r="4843" spans="13:13" x14ac:dyDescent="0.2">
      <c r="M4843" s="118"/>
    </row>
    <row r="4844" spans="13:13" x14ac:dyDescent="0.2">
      <c r="M4844" s="118"/>
    </row>
    <row r="4845" spans="13:13" x14ac:dyDescent="0.2">
      <c r="M4845" s="118"/>
    </row>
    <row r="4846" spans="13:13" x14ac:dyDescent="0.2">
      <c r="M4846" s="118"/>
    </row>
    <row r="4847" spans="13:13" x14ac:dyDescent="0.2">
      <c r="M4847" s="118"/>
    </row>
    <row r="4848" spans="13:13" x14ac:dyDescent="0.2">
      <c r="M4848" s="118"/>
    </row>
    <row r="4849" spans="13:13" x14ac:dyDescent="0.2">
      <c r="M4849" s="118"/>
    </row>
    <row r="4850" spans="13:13" x14ac:dyDescent="0.2">
      <c r="M4850" s="118"/>
    </row>
    <row r="4851" spans="13:13" x14ac:dyDescent="0.2">
      <c r="M4851" s="118"/>
    </row>
    <row r="4852" spans="13:13" x14ac:dyDescent="0.2">
      <c r="M4852" s="118"/>
    </row>
    <row r="4853" spans="13:13" x14ac:dyDescent="0.2">
      <c r="M4853" s="118"/>
    </row>
    <row r="4854" spans="13:13" x14ac:dyDescent="0.2">
      <c r="M4854" s="118"/>
    </row>
    <row r="4855" spans="13:13" x14ac:dyDescent="0.2">
      <c r="M4855" s="118"/>
    </row>
    <row r="4856" spans="13:13" x14ac:dyDescent="0.2">
      <c r="M4856" s="118"/>
    </row>
    <row r="4857" spans="13:13" x14ac:dyDescent="0.2">
      <c r="M4857" s="118"/>
    </row>
    <row r="4858" spans="13:13" x14ac:dyDescent="0.2">
      <c r="M4858" s="118"/>
    </row>
    <row r="4859" spans="13:13" x14ac:dyDescent="0.2">
      <c r="M4859" s="118"/>
    </row>
    <row r="4860" spans="13:13" x14ac:dyDescent="0.2">
      <c r="M4860" s="118"/>
    </row>
    <row r="4861" spans="13:13" x14ac:dyDescent="0.2">
      <c r="M4861" s="118"/>
    </row>
    <row r="4862" spans="13:13" x14ac:dyDescent="0.2">
      <c r="M4862" s="118"/>
    </row>
    <row r="4863" spans="13:13" x14ac:dyDescent="0.2">
      <c r="M4863" s="118"/>
    </row>
    <row r="4864" spans="13:13" x14ac:dyDescent="0.2">
      <c r="M4864" s="118"/>
    </row>
    <row r="4865" spans="13:13" x14ac:dyDescent="0.2">
      <c r="M4865" s="118"/>
    </row>
    <row r="4866" spans="13:13" x14ac:dyDescent="0.2">
      <c r="M4866" s="118"/>
    </row>
    <row r="4867" spans="13:13" x14ac:dyDescent="0.2">
      <c r="M4867" s="118"/>
    </row>
    <row r="4868" spans="13:13" x14ac:dyDescent="0.2">
      <c r="M4868" s="118"/>
    </row>
    <row r="4869" spans="13:13" x14ac:dyDescent="0.2">
      <c r="M4869" s="118"/>
    </row>
    <row r="4870" spans="13:13" x14ac:dyDescent="0.2">
      <c r="M4870" s="118"/>
    </row>
    <row r="4871" spans="13:13" x14ac:dyDescent="0.2">
      <c r="M4871" s="118"/>
    </row>
    <row r="4872" spans="13:13" x14ac:dyDescent="0.2">
      <c r="M4872" s="118"/>
    </row>
    <row r="4873" spans="13:13" x14ac:dyDescent="0.2">
      <c r="M4873" s="118"/>
    </row>
    <row r="4874" spans="13:13" x14ac:dyDescent="0.2">
      <c r="M4874" s="118"/>
    </row>
    <row r="4875" spans="13:13" x14ac:dyDescent="0.2">
      <c r="M4875" s="118"/>
    </row>
    <row r="4876" spans="13:13" x14ac:dyDescent="0.2">
      <c r="M4876" s="118"/>
    </row>
    <row r="4877" spans="13:13" x14ac:dyDescent="0.2">
      <c r="M4877" s="118"/>
    </row>
    <row r="4878" spans="13:13" x14ac:dyDescent="0.2">
      <c r="M4878" s="118"/>
    </row>
    <row r="4879" spans="13:13" x14ac:dyDescent="0.2">
      <c r="M4879" s="118"/>
    </row>
    <row r="4880" spans="13:13" x14ac:dyDescent="0.2">
      <c r="M4880" s="118"/>
    </row>
    <row r="4881" spans="13:13" x14ac:dyDescent="0.2">
      <c r="M4881" s="118"/>
    </row>
    <row r="4882" spans="13:13" x14ac:dyDescent="0.2">
      <c r="M4882" s="118"/>
    </row>
    <row r="4883" spans="13:13" x14ac:dyDescent="0.2">
      <c r="M4883" s="118"/>
    </row>
    <row r="4884" spans="13:13" x14ac:dyDescent="0.2">
      <c r="M4884" s="118"/>
    </row>
    <row r="4885" spans="13:13" x14ac:dyDescent="0.2">
      <c r="M4885" s="118"/>
    </row>
    <row r="4886" spans="13:13" x14ac:dyDescent="0.2">
      <c r="M4886" s="118"/>
    </row>
    <row r="4887" spans="13:13" x14ac:dyDescent="0.2">
      <c r="M4887" s="118"/>
    </row>
    <row r="4888" spans="13:13" x14ac:dyDescent="0.2">
      <c r="M4888" s="118"/>
    </row>
    <row r="4889" spans="13:13" x14ac:dyDescent="0.2">
      <c r="M4889" s="118"/>
    </row>
    <row r="4890" spans="13:13" x14ac:dyDescent="0.2">
      <c r="M4890" s="118"/>
    </row>
    <row r="4891" spans="13:13" x14ac:dyDescent="0.2">
      <c r="M4891" s="118"/>
    </row>
    <row r="4892" spans="13:13" x14ac:dyDescent="0.2">
      <c r="M4892" s="118"/>
    </row>
    <row r="4893" spans="13:13" x14ac:dyDescent="0.2">
      <c r="M4893" s="118"/>
    </row>
    <row r="4894" spans="13:13" x14ac:dyDescent="0.2">
      <c r="M4894" s="118"/>
    </row>
    <row r="4895" spans="13:13" x14ac:dyDescent="0.2">
      <c r="M4895" s="118"/>
    </row>
    <row r="4896" spans="13:13" x14ac:dyDescent="0.2">
      <c r="M4896" s="118"/>
    </row>
    <row r="4897" spans="13:13" x14ac:dyDescent="0.2">
      <c r="M4897" s="118"/>
    </row>
    <row r="4898" spans="13:13" x14ac:dyDescent="0.2">
      <c r="M4898" s="118"/>
    </row>
    <row r="4899" spans="13:13" x14ac:dyDescent="0.2">
      <c r="M4899" s="118"/>
    </row>
    <row r="4900" spans="13:13" x14ac:dyDescent="0.2">
      <c r="M4900" s="118"/>
    </row>
    <row r="4901" spans="13:13" x14ac:dyDescent="0.2">
      <c r="M4901" s="118"/>
    </row>
    <row r="4902" spans="13:13" x14ac:dyDescent="0.2">
      <c r="M4902" s="118"/>
    </row>
    <row r="4903" spans="13:13" x14ac:dyDescent="0.2">
      <c r="M4903" s="118"/>
    </row>
    <row r="4904" spans="13:13" x14ac:dyDescent="0.2">
      <c r="M4904" s="118"/>
    </row>
    <row r="4905" spans="13:13" x14ac:dyDescent="0.2">
      <c r="M4905" s="118"/>
    </row>
    <row r="4906" spans="13:13" x14ac:dyDescent="0.2">
      <c r="M4906" s="118"/>
    </row>
    <row r="4907" spans="13:13" x14ac:dyDescent="0.2">
      <c r="M4907" s="118"/>
    </row>
    <row r="4908" spans="13:13" x14ac:dyDescent="0.2">
      <c r="M4908" s="118"/>
    </row>
    <row r="4909" spans="13:13" x14ac:dyDescent="0.2">
      <c r="M4909" s="118"/>
    </row>
    <row r="4910" spans="13:13" x14ac:dyDescent="0.2">
      <c r="M4910" s="118"/>
    </row>
    <row r="4911" spans="13:13" x14ac:dyDescent="0.2">
      <c r="M4911" s="118"/>
    </row>
    <row r="4912" spans="13:13" x14ac:dyDescent="0.2">
      <c r="M4912" s="118"/>
    </row>
    <row r="4913" spans="13:13" x14ac:dyDescent="0.2">
      <c r="M4913" s="118"/>
    </row>
    <row r="4914" spans="13:13" x14ac:dyDescent="0.2">
      <c r="M4914" s="118"/>
    </row>
    <row r="4915" spans="13:13" x14ac:dyDescent="0.2">
      <c r="M4915" s="118"/>
    </row>
    <row r="4916" spans="13:13" x14ac:dyDescent="0.2">
      <c r="M4916" s="118"/>
    </row>
    <row r="4917" spans="13:13" x14ac:dyDescent="0.2">
      <c r="M4917" s="118"/>
    </row>
    <row r="4918" spans="13:13" x14ac:dyDescent="0.2">
      <c r="M4918" s="118"/>
    </row>
    <row r="4919" spans="13:13" x14ac:dyDescent="0.2">
      <c r="M4919" s="118"/>
    </row>
    <row r="4920" spans="13:13" x14ac:dyDescent="0.2">
      <c r="M4920" s="118"/>
    </row>
    <row r="4921" spans="13:13" x14ac:dyDescent="0.2">
      <c r="M4921" s="118"/>
    </row>
    <row r="4922" spans="13:13" x14ac:dyDescent="0.2">
      <c r="M4922" s="118"/>
    </row>
    <row r="4923" spans="13:13" x14ac:dyDescent="0.2">
      <c r="M4923" s="118"/>
    </row>
    <row r="4924" spans="13:13" x14ac:dyDescent="0.2">
      <c r="M4924" s="118"/>
    </row>
    <row r="4925" spans="13:13" x14ac:dyDescent="0.2">
      <c r="M4925" s="118"/>
    </row>
    <row r="4926" spans="13:13" x14ac:dyDescent="0.2">
      <c r="M4926" s="118"/>
    </row>
    <row r="4927" spans="13:13" x14ac:dyDescent="0.2">
      <c r="M4927" s="118"/>
    </row>
    <row r="4928" spans="13:13" x14ac:dyDescent="0.2">
      <c r="M4928" s="118"/>
    </row>
    <row r="4929" spans="13:13" x14ac:dyDescent="0.2">
      <c r="M4929" s="118"/>
    </row>
    <row r="4930" spans="13:13" x14ac:dyDescent="0.2">
      <c r="M4930" s="118"/>
    </row>
    <row r="4931" spans="13:13" x14ac:dyDescent="0.2">
      <c r="M4931" s="118"/>
    </row>
    <row r="4932" spans="13:13" x14ac:dyDescent="0.2">
      <c r="M4932" s="118"/>
    </row>
    <row r="4933" spans="13:13" x14ac:dyDescent="0.2">
      <c r="M4933" s="118"/>
    </row>
    <row r="4934" spans="13:13" x14ac:dyDescent="0.2">
      <c r="M4934" s="118"/>
    </row>
    <row r="4935" spans="13:13" x14ac:dyDescent="0.2">
      <c r="M4935" s="118"/>
    </row>
    <row r="4936" spans="13:13" x14ac:dyDescent="0.2">
      <c r="M4936" s="118"/>
    </row>
    <row r="4937" spans="13:13" x14ac:dyDescent="0.2">
      <c r="M4937" s="118"/>
    </row>
    <row r="4938" spans="13:13" x14ac:dyDescent="0.2">
      <c r="M4938" s="118"/>
    </row>
    <row r="4939" spans="13:13" x14ac:dyDescent="0.2">
      <c r="M4939" s="118"/>
    </row>
    <row r="4940" spans="13:13" x14ac:dyDescent="0.2">
      <c r="M4940" s="118"/>
    </row>
    <row r="4941" spans="13:13" x14ac:dyDescent="0.2">
      <c r="M4941" s="118"/>
    </row>
    <row r="4942" spans="13:13" x14ac:dyDescent="0.2">
      <c r="M4942" s="118"/>
    </row>
    <row r="4943" spans="13:13" x14ac:dyDescent="0.2">
      <c r="M4943" s="118"/>
    </row>
    <row r="4944" spans="13:13" x14ac:dyDescent="0.2">
      <c r="M4944" s="118"/>
    </row>
    <row r="4945" spans="13:13" x14ac:dyDescent="0.2">
      <c r="M4945" s="118"/>
    </row>
    <row r="4946" spans="13:13" x14ac:dyDescent="0.2">
      <c r="M4946" s="118"/>
    </row>
    <row r="4947" spans="13:13" x14ac:dyDescent="0.2">
      <c r="M4947" s="118"/>
    </row>
    <row r="4948" spans="13:13" x14ac:dyDescent="0.2">
      <c r="M4948" s="118"/>
    </row>
    <row r="4949" spans="13:13" x14ac:dyDescent="0.2">
      <c r="M4949" s="118"/>
    </row>
    <row r="4950" spans="13:13" x14ac:dyDescent="0.2">
      <c r="M4950" s="118"/>
    </row>
    <row r="4951" spans="13:13" x14ac:dyDescent="0.2">
      <c r="M4951" s="118"/>
    </row>
    <row r="4952" spans="13:13" x14ac:dyDescent="0.2">
      <c r="M4952" s="118"/>
    </row>
    <row r="4953" spans="13:13" x14ac:dyDescent="0.2">
      <c r="M4953" s="118"/>
    </row>
    <row r="4954" spans="13:13" x14ac:dyDescent="0.2">
      <c r="M4954" s="118"/>
    </row>
    <row r="4955" spans="13:13" x14ac:dyDescent="0.2">
      <c r="M4955" s="118"/>
    </row>
    <row r="4956" spans="13:13" x14ac:dyDescent="0.2">
      <c r="M4956" s="118"/>
    </row>
    <row r="4957" spans="13:13" x14ac:dyDescent="0.2">
      <c r="M4957" s="118"/>
    </row>
    <row r="4958" spans="13:13" x14ac:dyDescent="0.2">
      <c r="M4958" s="118"/>
    </row>
    <row r="4959" spans="13:13" x14ac:dyDescent="0.2">
      <c r="M4959" s="118"/>
    </row>
    <row r="4960" spans="13:13" x14ac:dyDescent="0.2">
      <c r="M4960" s="118"/>
    </row>
    <row r="4961" spans="13:13" x14ac:dyDescent="0.2">
      <c r="M4961" s="118"/>
    </row>
    <row r="4962" spans="13:13" x14ac:dyDescent="0.2">
      <c r="M4962" s="118"/>
    </row>
    <row r="4963" spans="13:13" x14ac:dyDescent="0.2">
      <c r="M4963" s="118"/>
    </row>
    <row r="4964" spans="13:13" x14ac:dyDescent="0.2">
      <c r="M4964" s="118"/>
    </row>
    <row r="4965" spans="13:13" x14ac:dyDescent="0.2">
      <c r="M4965" s="118"/>
    </row>
    <row r="4966" spans="13:13" x14ac:dyDescent="0.2">
      <c r="M4966" s="118"/>
    </row>
    <row r="4967" spans="13:13" x14ac:dyDescent="0.2">
      <c r="M4967" s="118"/>
    </row>
    <row r="4968" spans="13:13" x14ac:dyDescent="0.2">
      <c r="M4968" s="118"/>
    </row>
    <row r="4969" spans="13:13" x14ac:dyDescent="0.2">
      <c r="M4969" s="118"/>
    </row>
    <row r="4970" spans="13:13" x14ac:dyDescent="0.2">
      <c r="M4970" s="118"/>
    </row>
    <row r="4971" spans="13:13" x14ac:dyDescent="0.2">
      <c r="M4971" s="118"/>
    </row>
    <row r="4972" spans="13:13" x14ac:dyDescent="0.2">
      <c r="M4972" s="118"/>
    </row>
    <row r="4973" spans="13:13" x14ac:dyDescent="0.2">
      <c r="M4973" s="118"/>
    </row>
    <row r="4974" spans="13:13" x14ac:dyDescent="0.2">
      <c r="M4974" s="118"/>
    </row>
    <row r="4975" spans="13:13" x14ac:dyDescent="0.2">
      <c r="M4975" s="118"/>
    </row>
    <row r="4976" spans="13:13" x14ac:dyDescent="0.2">
      <c r="M4976" s="118"/>
    </row>
    <row r="4977" spans="13:13" x14ac:dyDescent="0.2">
      <c r="M4977" s="118"/>
    </row>
    <row r="4978" spans="13:13" x14ac:dyDescent="0.2">
      <c r="M4978" s="118"/>
    </row>
    <row r="4979" spans="13:13" x14ac:dyDescent="0.2">
      <c r="M4979" s="118"/>
    </row>
    <row r="4980" spans="13:13" x14ac:dyDescent="0.2">
      <c r="M4980" s="118"/>
    </row>
    <row r="4981" spans="13:13" x14ac:dyDescent="0.2">
      <c r="M4981" s="118"/>
    </row>
    <row r="4982" spans="13:13" x14ac:dyDescent="0.2">
      <c r="M4982" s="118"/>
    </row>
    <row r="4983" spans="13:13" x14ac:dyDescent="0.2">
      <c r="M4983" s="118"/>
    </row>
    <row r="4984" spans="13:13" x14ac:dyDescent="0.2">
      <c r="M4984" s="118"/>
    </row>
    <row r="4985" spans="13:13" x14ac:dyDescent="0.2">
      <c r="M4985" s="118"/>
    </row>
    <row r="4986" spans="13:13" x14ac:dyDescent="0.2">
      <c r="M4986" s="118"/>
    </row>
    <row r="4987" spans="13:13" x14ac:dyDescent="0.2">
      <c r="M4987" s="118"/>
    </row>
    <row r="4988" spans="13:13" x14ac:dyDescent="0.2">
      <c r="M4988" s="118"/>
    </row>
    <row r="4989" spans="13:13" x14ac:dyDescent="0.2">
      <c r="M4989" s="118"/>
    </row>
    <row r="4990" spans="13:13" x14ac:dyDescent="0.2">
      <c r="M4990" s="118"/>
    </row>
    <row r="4991" spans="13:13" x14ac:dyDescent="0.2">
      <c r="M4991" s="118"/>
    </row>
    <row r="4992" spans="13:13" x14ac:dyDescent="0.2">
      <c r="M4992" s="118"/>
    </row>
    <row r="4993" spans="13:13" x14ac:dyDescent="0.2">
      <c r="M4993" s="118"/>
    </row>
    <row r="4994" spans="13:13" x14ac:dyDescent="0.2">
      <c r="M4994" s="118"/>
    </row>
    <row r="4995" spans="13:13" x14ac:dyDescent="0.2">
      <c r="M4995" s="118"/>
    </row>
    <row r="4996" spans="13:13" x14ac:dyDescent="0.2">
      <c r="M4996" s="118"/>
    </row>
    <row r="4997" spans="13:13" x14ac:dyDescent="0.2">
      <c r="M4997" s="118"/>
    </row>
    <row r="4998" spans="13:13" x14ac:dyDescent="0.2">
      <c r="M4998" s="118"/>
    </row>
    <row r="4999" spans="13:13" x14ac:dyDescent="0.2">
      <c r="M4999" s="118"/>
    </row>
    <row r="5000" spans="13:13" x14ac:dyDescent="0.2">
      <c r="M5000" s="118"/>
    </row>
    <row r="5001" spans="13:13" x14ac:dyDescent="0.2">
      <c r="M5001" s="118"/>
    </row>
    <row r="5002" spans="13:13" x14ac:dyDescent="0.2">
      <c r="M5002" s="118"/>
    </row>
    <row r="5003" spans="13:13" x14ac:dyDescent="0.2">
      <c r="M5003" s="118"/>
    </row>
    <row r="5004" spans="13:13" x14ac:dyDescent="0.2">
      <c r="M5004" s="118"/>
    </row>
    <row r="5005" spans="13:13" x14ac:dyDescent="0.2">
      <c r="M5005" s="118"/>
    </row>
    <row r="5006" spans="13:13" x14ac:dyDescent="0.2">
      <c r="M5006" s="118"/>
    </row>
    <row r="5007" spans="13:13" x14ac:dyDescent="0.2">
      <c r="M5007" s="118"/>
    </row>
    <row r="5008" spans="13:13" x14ac:dyDescent="0.2">
      <c r="M5008" s="118"/>
    </row>
    <row r="5009" spans="13:13" x14ac:dyDescent="0.2">
      <c r="M5009" s="118"/>
    </row>
    <row r="5010" spans="13:13" x14ac:dyDescent="0.2">
      <c r="M5010" s="118"/>
    </row>
    <row r="5011" spans="13:13" x14ac:dyDescent="0.2">
      <c r="M5011" s="118"/>
    </row>
    <row r="5012" spans="13:13" x14ac:dyDescent="0.2">
      <c r="M5012" s="118"/>
    </row>
    <row r="5013" spans="13:13" x14ac:dyDescent="0.2">
      <c r="M5013" s="118"/>
    </row>
    <row r="5014" spans="13:13" x14ac:dyDescent="0.2">
      <c r="M5014" s="118"/>
    </row>
    <row r="5015" spans="13:13" x14ac:dyDescent="0.2">
      <c r="M5015" s="118"/>
    </row>
    <row r="5016" spans="13:13" x14ac:dyDescent="0.2">
      <c r="M5016" s="118"/>
    </row>
    <row r="5017" spans="13:13" x14ac:dyDescent="0.2">
      <c r="M5017" s="118"/>
    </row>
    <row r="5018" spans="13:13" x14ac:dyDescent="0.2">
      <c r="M5018" s="118"/>
    </row>
    <row r="5019" spans="13:13" x14ac:dyDescent="0.2">
      <c r="M5019" s="118"/>
    </row>
    <row r="5020" spans="13:13" x14ac:dyDescent="0.2">
      <c r="M5020" s="118"/>
    </row>
    <row r="5021" spans="13:13" x14ac:dyDescent="0.2">
      <c r="M5021" s="118"/>
    </row>
    <row r="5022" spans="13:13" x14ac:dyDescent="0.2">
      <c r="M5022" s="118"/>
    </row>
    <row r="5023" spans="13:13" x14ac:dyDescent="0.2">
      <c r="M5023" s="118"/>
    </row>
    <row r="5024" spans="13:13" x14ac:dyDescent="0.2">
      <c r="M5024" s="118"/>
    </row>
    <row r="5025" spans="13:13" x14ac:dyDescent="0.2">
      <c r="M5025" s="118"/>
    </row>
    <row r="5026" spans="13:13" x14ac:dyDescent="0.2">
      <c r="M5026" s="118"/>
    </row>
    <row r="5027" spans="13:13" x14ac:dyDescent="0.2">
      <c r="M5027" s="118"/>
    </row>
    <row r="5028" spans="13:13" x14ac:dyDescent="0.2">
      <c r="M5028" s="118"/>
    </row>
    <row r="5029" spans="13:13" x14ac:dyDescent="0.2">
      <c r="M5029" s="118"/>
    </row>
    <row r="5030" spans="13:13" x14ac:dyDescent="0.2">
      <c r="M5030" s="118"/>
    </row>
    <row r="5031" spans="13:13" x14ac:dyDescent="0.2">
      <c r="M5031" s="118"/>
    </row>
    <row r="5032" spans="13:13" x14ac:dyDescent="0.2">
      <c r="M5032" s="118"/>
    </row>
    <row r="5033" spans="13:13" x14ac:dyDescent="0.2">
      <c r="M5033" s="118"/>
    </row>
    <row r="5034" spans="13:13" x14ac:dyDescent="0.2">
      <c r="M5034" s="118"/>
    </row>
    <row r="5035" spans="13:13" x14ac:dyDescent="0.2">
      <c r="M5035" s="118"/>
    </row>
    <row r="5036" spans="13:13" x14ac:dyDescent="0.2">
      <c r="M5036" s="118"/>
    </row>
    <row r="5037" spans="13:13" x14ac:dyDescent="0.2">
      <c r="M5037" s="118"/>
    </row>
    <row r="5038" spans="13:13" x14ac:dyDescent="0.2">
      <c r="M5038" s="118"/>
    </row>
    <row r="5039" spans="13:13" x14ac:dyDescent="0.2">
      <c r="M5039" s="118"/>
    </row>
    <row r="5040" spans="13:13" x14ac:dyDescent="0.2">
      <c r="M5040" s="118"/>
    </row>
    <row r="5041" spans="13:13" x14ac:dyDescent="0.2">
      <c r="M5041" s="118"/>
    </row>
    <row r="5042" spans="13:13" x14ac:dyDescent="0.2">
      <c r="M5042" s="118"/>
    </row>
    <row r="5043" spans="13:13" x14ac:dyDescent="0.2">
      <c r="M5043" s="118"/>
    </row>
    <row r="5044" spans="13:13" x14ac:dyDescent="0.2">
      <c r="M5044" s="118"/>
    </row>
    <row r="5045" spans="13:13" x14ac:dyDescent="0.2">
      <c r="M5045" s="118"/>
    </row>
    <row r="5046" spans="13:13" x14ac:dyDescent="0.2">
      <c r="M5046" s="118"/>
    </row>
    <row r="5047" spans="13:13" x14ac:dyDescent="0.2">
      <c r="M5047" s="118"/>
    </row>
    <row r="5048" spans="13:13" x14ac:dyDescent="0.2">
      <c r="M5048" s="118"/>
    </row>
    <row r="5049" spans="13:13" x14ac:dyDescent="0.2">
      <c r="M5049" s="118"/>
    </row>
    <row r="5050" spans="13:13" x14ac:dyDescent="0.2">
      <c r="M5050" s="118"/>
    </row>
    <row r="5051" spans="13:13" x14ac:dyDescent="0.2">
      <c r="M5051" s="118"/>
    </row>
    <row r="5052" spans="13:13" x14ac:dyDescent="0.2">
      <c r="M5052" s="118"/>
    </row>
    <row r="5053" spans="13:13" x14ac:dyDescent="0.2">
      <c r="M5053" s="118"/>
    </row>
    <row r="5054" spans="13:13" x14ac:dyDescent="0.2">
      <c r="M5054" s="118"/>
    </row>
    <row r="5055" spans="13:13" x14ac:dyDescent="0.2">
      <c r="M5055" s="118"/>
    </row>
    <row r="5056" spans="13:13" x14ac:dyDescent="0.2">
      <c r="M5056" s="118"/>
    </row>
    <row r="5057" spans="13:13" x14ac:dyDescent="0.2">
      <c r="M5057" s="118"/>
    </row>
    <row r="5058" spans="13:13" x14ac:dyDescent="0.2">
      <c r="M5058" s="118"/>
    </row>
    <row r="5059" spans="13:13" x14ac:dyDescent="0.2">
      <c r="M5059" s="118"/>
    </row>
    <row r="5060" spans="13:13" x14ac:dyDescent="0.2">
      <c r="M5060" s="118"/>
    </row>
    <row r="5061" spans="13:13" x14ac:dyDescent="0.2">
      <c r="M5061" s="118"/>
    </row>
    <row r="5062" spans="13:13" x14ac:dyDescent="0.2">
      <c r="M5062" s="118"/>
    </row>
    <row r="5063" spans="13:13" x14ac:dyDescent="0.2">
      <c r="M5063" s="118"/>
    </row>
    <row r="5064" spans="13:13" x14ac:dyDescent="0.2">
      <c r="M5064" s="118"/>
    </row>
    <row r="5065" spans="13:13" x14ac:dyDescent="0.2">
      <c r="M5065" s="118"/>
    </row>
    <row r="5066" spans="13:13" x14ac:dyDescent="0.2">
      <c r="M5066" s="118"/>
    </row>
    <row r="5067" spans="13:13" x14ac:dyDescent="0.2">
      <c r="M5067" s="118"/>
    </row>
    <row r="5068" spans="13:13" x14ac:dyDescent="0.2">
      <c r="M5068" s="118"/>
    </row>
    <row r="5069" spans="13:13" x14ac:dyDescent="0.2">
      <c r="M5069" s="118"/>
    </row>
    <row r="5070" spans="13:13" x14ac:dyDescent="0.2">
      <c r="M5070" s="118"/>
    </row>
    <row r="5071" spans="13:13" x14ac:dyDescent="0.2">
      <c r="M5071" s="118"/>
    </row>
    <row r="5072" spans="13:13" x14ac:dyDescent="0.2">
      <c r="M5072" s="118"/>
    </row>
    <row r="5073" spans="13:13" x14ac:dyDescent="0.2">
      <c r="M5073" s="118"/>
    </row>
    <row r="5074" spans="13:13" x14ac:dyDescent="0.2">
      <c r="M5074" s="118"/>
    </row>
    <row r="5075" spans="13:13" x14ac:dyDescent="0.2">
      <c r="M5075" s="118"/>
    </row>
    <row r="5076" spans="13:13" x14ac:dyDescent="0.2">
      <c r="M5076" s="118"/>
    </row>
    <row r="5077" spans="13:13" x14ac:dyDescent="0.2">
      <c r="M5077" s="118"/>
    </row>
    <row r="5078" spans="13:13" x14ac:dyDescent="0.2">
      <c r="M5078" s="118"/>
    </row>
    <row r="5079" spans="13:13" x14ac:dyDescent="0.2">
      <c r="M5079" s="118"/>
    </row>
    <row r="5080" spans="13:13" x14ac:dyDescent="0.2">
      <c r="M5080" s="118"/>
    </row>
    <row r="5081" spans="13:13" x14ac:dyDescent="0.2">
      <c r="M5081" s="118"/>
    </row>
    <row r="5082" spans="13:13" x14ac:dyDescent="0.2">
      <c r="M5082" s="118"/>
    </row>
    <row r="5083" spans="13:13" x14ac:dyDescent="0.2">
      <c r="M5083" s="118"/>
    </row>
    <row r="5084" spans="13:13" x14ac:dyDescent="0.2">
      <c r="M5084" s="118"/>
    </row>
    <row r="5085" spans="13:13" x14ac:dyDescent="0.2">
      <c r="M5085" s="118"/>
    </row>
    <row r="5086" spans="13:13" x14ac:dyDescent="0.2">
      <c r="M5086" s="118"/>
    </row>
    <row r="5087" spans="13:13" x14ac:dyDescent="0.2">
      <c r="M5087" s="118"/>
    </row>
    <row r="5088" spans="13:13" x14ac:dyDescent="0.2">
      <c r="M5088" s="118"/>
    </row>
    <row r="5089" spans="13:13" x14ac:dyDescent="0.2">
      <c r="M5089" s="118"/>
    </row>
    <row r="5090" spans="13:13" x14ac:dyDescent="0.2">
      <c r="M5090" s="118"/>
    </row>
    <row r="5091" spans="13:13" x14ac:dyDescent="0.2">
      <c r="M5091" s="118"/>
    </row>
    <row r="5092" spans="13:13" x14ac:dyDescent="0.2">
      <c r="M5092" s="118"/>
    </row>
    <row r="5093" spans="13:13" x14ac:dyDescent="0.2">
      <c r="M5093" s="118"/>
    </row>
    <row r="5094" spans="13:13" x14ac:dyDescent="0.2">
      <c r="M5094" s="118"/>
    </row>
    <row r="5095" spans="13:13" x14ac:dyDescent="0.2">
      <c r="M5095" s="118"/>
    </row>
    <row r="5096" spans="13:13" x14ac:dyDescent="0.2">
      <c r="M5096" s="118"/>
    </row>
    <row r="5097" spans="13:13" x14ac:dyDescent="0.2">
      <c r="M5097" s="118"/>
    </row>
    <row r="5098" spans="13:13" x14ac:dyDescent="0.2">
      <c r="M5098" s="118"/>
    </row>
    <row r="5099" spans="13:13" x14ac:dyDescent="0.2">
      <c r="M5099" s="118"/>
    </row>
    <row r="5100" spans="13:13" x14ac:dyDescent="0.2">
      <c r="M5100" s="118"/>
    </row>
    <row r="5101" spans="13:13" x14ac:dyDescent="0.2">
      <c r="M5101" s="118"/>
    </row>
    <row r="5102" spans="13:13" x14ac:dyDescent="0.2">
      <c r="M5102" s="118"/>
    </row>
    <row r="5103" spans="13:13" x14ac:dyDescent="0.2">
      <c r="M5103" s="118"/>
    </row>
    <row r="5104" spans="13:13" x14ac:dyDescent="0.2">
      <c r="M5104" s="118"/>
    </row>
    <row r="5105" spans="13:13" x14ac:dyDescent="0.2">
      <c r="M5105" s="118"/>
    </row>
    <row r="5106" spans="13:13" x14ac:dyDescent="0.2">
      <c r="M5106" s="118"/>
    </row>
    <row r="5107" spans="13:13" x14ac:dyDescent="0.2">
      <c r="M5107" s="118"/>
    </row>
    <row r="5108" spans="13:13" x14ac:dyDescent="0.2">
      <c r="M5108" s="118"/>
    </row>
    <row r="5109" spans="13:13" x14ac:dyDescent="0.2">
      <c r="M5109" s="118"/>
    </row>
    <row r="5110" spans="13:13" x14ac:dyDescent="0.2">
      <c r="M5110" s="118"/>
    </row>
    <row r="5111" spans="13:13" x14ac:dyDescent="0.2">
      <c r="M5111" s="118"/>
    </row>
    <row r="5112" spans="13:13" x14ac:dyDescent="0.2">
      <c r="M5112" s="118"/>
    </row>
    <row r="5113" spans="13:13" x14ac:dyDescent="0.2">
      <c r="M5113" s="118"/>
    </row>
    <row r="5114" spans="13:13" x14ac:dyDescent="0.2">
      <c r="M5114" s="118"/>
    </row>
    <row r="5115" spans="13:13" x14ac:dyDescent="0.2">
      <c r="M5115" s="118"/>
    </row>
    <row r="5116" spans="13:13" x14ac:dyDescent="0.2">
      <c r="M5116" s="118"/>
    </row>
    <row r="5117" spans="13:13" x14ac:dyDescent="0.2">
      <c r="M5117" s="118"/>
    </row>
    <row r="5118" spans="13:13" x14ac:dyDescent="0.2">
      <c r="M5118" s="118"/>
    </row>
    <row r="5119" spans="13:13" x14ac:dyDescent="0.2">
      <c r="M5119" s="118"/>
    </row>
    <row r="5120" spans="13:13" x14ac:dyDescent="0.2">
      <c r="M5120" s="118"/>
    </row>
    <row r="5121" spans="13:13" x14ac:dyDescent="0.2">
      <c r="M5121" s="118"/>
    </row>
    <row r="5122" spans="13:13" x14ac:dyDescent="0.2">
      <c r="M5122" s="118"/>
    </row>
    <row r="5123" spans="13:13" x14ac:dyDescent="0.2">
      <c r="M5123" s="118"/>
    </row>
    <row r="5124" spans="13:13" x14ac:dyDescent="0.2">
      <c r="M5124" s="118"/>
    </row>
    <row r="5125" spans="13:13" x14ac:dyDescent="0.2">
      <c r="M5125" s="118"/>
    </row>
    <row r="5126" spans="13:13" x14ac:dyDescent="0.2">
      <c r="M5126" s="118"/>
    </row>
    <row r="5127" spans="13:13" x14ac:dyDescent="0.2">
      <c r="M5127" s="118"/>
    </row>
    <row r="5128" spans="13:13" x14ac:dyDescent="0.2">
      <c r="M5128" s="118"/>
    </row>
    <row r="5129" spans="13:13" x14ac:dyDescent="0.2">
      <c r="M5129" s="118"/>
    </row>
    <row r="5130" spans="13:13" x14ac:dyDescent="0.2">
      <c r="M5130" s="118"/>
    </row>
    <row r="5131" spans="13:13" x14ac:dyDescent="0.2">
      <c r="M5131" s="118"/>
    </row>
    <row r="5132" spans="13:13" x14ac:dyDescent="0.2">
      <c r="M5132" s="118"/>
    </row>
    <row r="5133" spans="13:13" x14ac:dyDescent="0.2">
      <c r="M5133" s="118"/>
    </row>
    <row r="5134" spans="13:13" x14ac:dyDescent="0.2">
      <c r="M5134" s="118"/>
    </row>
    <row r="5135" spans="13:13" x14ac:dyDescent="0.2">
      <c r="M5135" s="118"/>
    </row>
    <row r="5136" spans="13:13" x14ac:dyDescent="0.2">
      <c r="M5136" s="118"/>
    </row>
    <row r="5137" spans="13:13" x14ac:dyDescent="0.2">
      <c r="M5137" s="118"/>
    </row>
    <row r="5138" spans="13:13" x14ac:dyDescent="0.2">
      <c r="M5138" s="118"/>
    </row>
    <row r="5139" spans="13:13" x14ac:dyDescent="0.2">
      <c r="M5139" s="118"/>
    </row>
    <row r="5140" spans="13:13" x14ac:dyDescent="0.2">
      <c r="M5140" s="118"/>
    </row>
    <row r="5141" spans="13:13" x14ac:dyDescent="0.2">
      <c r="M5141" s="118"/>
    </row>
    <row r="5142" spans="13:13" x14ac:dyDescent="0.2">
      <c r="M5142" s="118"/>
    </row>
    <row r="5143" spans="13:13" x14ac:dyDescent="0.2">
      <c r="M5143" s="118"/>
    </row>
    <row r="5144" spans="13:13" x14ac:dyDescent="0.2">
      <c r="M5144" s="118"/>
    </row>
    <row r="5145" spans="13:13" x14ac:dyDescent="0.2">
      <c r="M5145" s="118"/>
    </row>
    <row r="5146" spans="13:13" x14ac:dyDescent="0.2">
      <c r="M5146" s="118"/>
    </row>
    <row r="5147" spans="13:13" x14ac:dyDescent="0.2">
      <c r="M5147" s="118"/>
    </row>
    <row r="5148" spans="13:13" x14ac:dyDescent="0.2">
      <c r="M5148" s="118"/>
    </row>
    <row r="5149" spans="13:13" x14ac:dyDescent="0.2">
      <c r="M5149" s="118"/>
    </row>
    <row r="5150" spans="13:13" x14ac:dyDescent="0.2">
      <c r="M5150" s="118"/>
    </row>
    <row r="5151" spans="13:13" x14ac:dyDescent="0.2">
      <c r="M5151" s="118"/>
    </row>
    <row r="5152" spans="13:13" x14ac:dyDescent="0.2">
      <c r="M5152" s="118"/>
    </row>
    <row r="5153" spans="13:13" x14ac:dyDescent="0.2">
      <c r="M5153" s="118"/>
    </row>
    <row r="5154" spans="13:13" x14ac:dyDescent="0.2">
      <c r="M5154" s="118"/>
    </row>
    <row r="5155" spans="13:13" x14ac:dyDescent="0.2">
      <c r="M5155" s="118"/>
    </row>
    <row r="5156" spans="13:13" x14ac:dyDescent="0.2">
      <c r="M5156" s="118"/>
    </row>
    <row r="5157" spans="13:13" x14ac:dyDescent="0.2">
      <c r="M5157" s="118"/>
    </row>
    <row r="5158" spans="13:13" x14ac:dyDescent="0.2">
      <c r="M5158" s="118"/>
    </row>
    <row r="5159" spans="13:13" x14ac:dyDescent="0.2">
      <c r="M5159" s="118"/>
    </row>
    <row r="5160" spans="13:13" x14ac:dyDescent="0.2">
      <c r="M5160" s="118"/>
    </row>
    <row r="5161" spans="13:13" x14ac:dyDescent="0.2">
      <c r="M5161" s="118"/>
    </row>
    <row r="5162" spans="13:13" x14ac:dyDescent="0.2">
      <c r="M5162" s="118"/>
    </row>
    <row r="5163" spans="13:13" x14ac:dyDescent="0.2">
      <c r="M5163" s="118"/>
    </row>
    <row r="5164" spans="13:13" x14ac:dyDescent="0.2">
      <c r="M5164" s="118"/>
    </row>
    <row r="5165" spans="13:13" x14ac:dyDescent="0.2">
      <c r="M5165" s="118"/>
    </row>
    <row r="5166" spans="13:13" x14ac:dyDescent="0.2">
      <c r="M5166" s="118"/>
    </row>
    <row r="5167" spans="13:13" x14ac:dyDescent="0.2">
      <c r="M5167" s="118"/>
    </row>
    <row r="5168" spans="13:13" x14ac:dyDescent="0.2">
      <c r="M5168" s="118"/>
    </row>
    <row r="5169" spans="13:13" x14ac:dyDescent="0.2">
      <c r="M5169" s="118"/>
    </row>
    <row r="5170" spans="13:13" x14ac:dyDescent="0.2">
      <c r="M5170" s="118"/>
    </row>
    <row r="5171" spans="13:13" x14ac:dyDescent="0.2">
      <c r="M5171" s="118"/>
    </row>
    <row r="5172" spans="13:13" x14ac:dyDescent="0.2">
      <c r="M5172" s="118"/>
    </row>
    <row r="5173" spans="13:13" x14ac:dyDescent="0.2">
      <c r="M5173" s="118"/>
    </row>
    <row r="5174" spans="13:13" x14ac:dyDescent="0.2">
      <c r="M5174" s="118"/>
    </row>
    <row r="5175" spans="13:13" x14ac:dyDescent="0.2">
      <c r="M5175" s="118"/>
    </row>
    <row r="5176" spans="13:13" x14ac:dyDescent="0.2">
      <c r="M5176" s="118"/>
    </row>
    <row r="5177" spans="13:13" x14ac:dyDescent="0.2">
      <c r="M5177" s="118"/>
    </row>
    <row r="5178" spans="13:13" x14ac:dyDescent="0.2">
      <c r="M5178" s="118"/>
    </row>
    <row r="5179" spans="13:13" x14ac:dyDescent="0.2">
      <c r="M5179" s="118"/>
    </row>
    <row r="5180" spans="13:13" x14ac:dyDescent="0.2">
      <c r="M5180" s="118"/>
    </row>
    <row r="5181" spans="13:13" x14ac:dyDescent="0.2">
      <c r="M5181" s="118"/>
    </row>
    <row r="5182" spans="13:13" x14ac:dyDescent="0.2">
      <c r="M5182" s="118"/>
    </row>
    <row r="5183" spans="13:13" x14ac:dyDescent="0.2">
      <c r="M5183" s="118"/>
    </row>
    <row r="5184" spans="13:13" x14ac:dyDescent="0.2">
      <c r="M5184" s="118"/>
    </row>
    <row r="5185" spans="13:13" x14ac:dyDescent="0.2">
      <c r="M5185" s="118"/>
    </row>
    <row r="5186" spans="13:13" x14ac:dyDescent="0.2">
      <c r="M5186" s="118"/>
    </row>
    <row r="5187" spans="13:13" x14ac:dyDescent="0.2">
      <c r="M5187" s="118"/>
    </row>
    <row r="5188" spans="13:13" x14ac:dyDescent="0.2">
      <c r="M5188" s="118"/>
    </row>
    <row r="5189" spans="13:13" x14ac:dyDescent="0.2">
      <c r="M5189" s="118"/>
    </row>
    <row r="5190" spans="13:13" x14ac:dyDescent="0.2">
      <c r="M5190" s="118"/>
    </row>
    <row r="5191" spans="13:13" x14ac:dyDescent="0.2">
      <c r="M5191" s="118"/>
    </row>
    <row r="5192" spans="13:13" x14ac:dyDescent="0.2">
      <c r="M5192" s="118"/>
    </row>
    <row r="5193" spans="13:13" x14ac:dyDescent="0.2">
      <c r="M5193" s="118"/>
    </row>
    <row r="5194" spans="13:13" x14ac:dyDescent="0.2">
      <c r="M5194" s="118"/>
    </row>
    <row r="5195" spans="13:13" x14ac:dyDescent="0.2">
      <c r="M5195" s="118"/>
    </row>
    <row r="5196" spans="13:13" x14ac:dyDescent="0.2">
      <c r="M5196" s="118"/>
    </row>
    <row r="5197" spans="13:13" x14ac:dyDescent="0.2">
      <c r="M5197" s="118"/>
    </row>
    <row r="5198" spans="13:13" x14ac:dyDescent="0.2">
      <c r="M5198" s="118"/>
    </row>
    <row r="5199" spans="13:13" x14ac:dyDescent="0.2">
      <c r="M5199" s="118"/>
    </row>
    <row r="5200" spans="13:13" x14ac:dyDescent="0.2">
      <c r="M5200" s="118"/>
    </row>
    <row r="5201" spans="13:13" x14ac:dyDescent="0.2">
      <c r="M5201" s="118"/>
    </row>
    <row r="5202" spans="13:13" x14ac:dyDescent="0.2">
      <c r="M5202" s="118"/>
    </row>
    <row r="5203" spans="13:13" x14ac:dyDescent="0.2">
      <c r="M5203" s="118"/>
    </row>
    <row r="5204" spans="13:13" x14ac:dyDescent="0.2">
      <c r="M5204" s="118"/>
    </row>
    <row r="5205" spans="13:13" x14ac:dyDescent="0.2">
      <c r="M5205" s="118"/>
    </row>
    <row r="5206" spans="13:13" x14ac:dyDescent="0.2">
      <c r="M5206" s="118"/>
    </row>
    <row r="5207" spans="13:13" x14ac:dyDescent="0.2">
      <c r="M5207" s="118"/>
    </row>
    <row r="5208" spans="13:13" x14ac:dyDescent="0.2">
      <c r="M5208" s="118"/>
    </row>
    <row r="5209" spans="13:13" x14ac:dyDescent="0.2">
      <c r="M5209" s="118"/>
    </row>
    <row r="5210" spans="13:13" x14ac:dyDescent="0.2">
      <c r="M5210" s="118"/>
    </row>
    <row r="5211" spans="13:13" x14ac:dyDescent="0.2">
      <c r="M5211" s="118"/>
    </row>
    <row r="5212" spans="13:13" x14ac:dyDescent="0.2">
      <c r="M5212" s="118"/>
    </row>
    <row r="5213" spans="13:13" x14ac:dyDescent="0.2">
      <c r="M5213" s="118"/>
    </row>
    <row r="5214" spans="13:13" x14ac:dyDescent="0.2">
      <c r="M5214" s="118"/>
    </row>
    <row r="5215" spans="13:13" x14ac:dyDescent="0.2">
      <c r="M5215" s="118"/>
    </row>
    <row r="5216" spans="13:13" x14ac:dyDescent="0.2">
      <c r="M5216" s="118"/>
    </row>
    <row r="5217" spans="13:13" x14ac:dyDescent="0.2">
      <c r="M5217" s="118"/>
    </row>
    <row r="5218" spans="13:13" x14ac:dyDescent="0.2">
      <c r="M5218" s="118"/>
    </row>
    <row r="5219" spans="13:13" x14ac:dyDescent="0.2">
      <c r="M5219" s="118"/>
    </row>
    <row r="5220" spans="13:13" x14ac:dyDescent="0.2">
      <c r="M5220" s="118"/>
    </row>
    <row r="5221" spans="13:13" x14ac:dyDescent="0.2">
      <c r="M5221" s="118"/>
    </row>
    <row r="5222" spans="13:13" x14ac:dyDescent="0.2">
      <c r="M5222" s="118"/>
    </row>
    <row r="5223" spans="13:13" x14ac:dyDescent="0.2">
      <c r="M5223" s="118"/>
    </row>
    <row r="5224" spans="13:13" x14ac:dyDescent="0.2">
      <c r="M5224" s="118"/>
    </row>
    <row r="5225" spans="13:13" x14ac:dyDescent="0.2">
      <c r="M5225" s="118"/>
    </row>
    <row r="5226" spans="13:13" x14ac:dyDescent="0.2">
      <c r="M5226" s="118"/>
    </row>
    <row r="5227" spans="13:13" x14ac:dyDescent="0.2">
      <c r="M5227" s="118"/>
    </row>
    <row r="5228" spans="13:13" x14ac:dyDescent="0.2">
      <c r="M5228" s="118"/>
    </row>
    <row r="5229" spans="13:13" x14ac:dyDescent="0.2">
      <c r="M5229" s="118"/>
    </row>
    <row r="5230" spans="13:13" x14ac:dyDescent="0.2">
      <c r="M5230" s="118"/>
    </row>
    <row r="5231" spans="13:13" x14ac:dyDescent="0.2">
      <c r="M5231" s="118"/>
    </row>
    <row r="5232" spans="13:13" x14ac:dyDescent="0.2">
      <c r="M5232" s="118"/>
    </row>
    <row r="5233" spans="13:13" x14ac:dyDescent="0.2">
      <c r="M5233" s="118"/>
    </row>
    <row r="5234" spans="13:13" x14ac:dyDescent="0.2">
      <c r="M5234" s="118"/>
    </row>
    <row r="5235" spans="13:13" x14ac:dyDescent="0.2">
      <c r="M5235" s="118"/>
    </row>
    <row r="5236" spans="13:13" x14ac:dyDescent="0.2">
      <c r="M5236" s="118"/>
    </row>
    <row r="5237" spans="13:13" x14ac:dyDescent="0.2">
      <c r="M5237" s="118"/>
    </row>
    <row r="5238" spans="13:13" x14ac:dyDescent="0.2">
      <c r="M5238" s="118"/>
    </row>
    <row r="5239" spans="13:13" x14ac:dyDescent="0.2">
      <c r="M5239" s="118"/>
    </row>
    <row r="5240" spans="13:13" x14ac:dyDescent="0.2">
      <c r="M5240" s="118"/>
    </row>
    <row r="5241" spans="13:13" x14ac:dyDescent="0.2">
      <c r="M5241" s="118"/>
    </row>
    <row r="5242" spans="13:13" x14ac:dyDescent="0.2">
      <c r="M5242" s="118"/>
    </row>
    <row r="5243" spans="13:13" x14ac:dyDescent="0.2">
      <c r="M5243" s="118"/>
    </row>
    <row r="5244" spans="13:13" x14ac:dyDescent="0.2">
      <c r="M5244" s="118"/>
    </row>
    <row r="5245" spans="13:13" x14ac:dyDescent="0.2">
      <c r="M5245" s="118"/>
    </row>
    <row r="5246" spans="13:13" x14ac:dyDescent="0.2">
      <c r="M5246" s="118"/>
    </row>
    <row r="5247" spans="13:13" x14ac:dyDescent="0.2">
      <c r="M5247" s="118"/>
    </row>
    <row r="5248" spans="13:13" x14ac:dyDescent="0.2">
      <c r="M5248" s="118"/>
    </row>
    <row r="5249" spans="13:13" x14ac:dyDescent="0.2">
      <c r="M5249" s="118"/>
    </row>
    <row r="5250" spans="13:13" x14ac:dyDescent="0.2">
      <c r="M5250" s="118"/>
    </row>
    <row r="5251" spans="13:13" x14ac:dyDescent="0.2">
      <c r="M5251" s="118"/>
    </row>
    <row r="5252" spans="13:13" x14ac:dyDescent="0.2">
      <c r="M5252" s="118"/>
    </row>
    <row r="5253" spans="13:13" x14ac:dyDescent="0.2">
      <c r="M5253" s="118"/>
    </row>
    <row r="5254" spans="13:13" x14ac:dyDescent="0.2">
      <c r="M5254" s="118"/>
    </row>
    <row r="5255" spans="13:13" x14ac:dyDescent="0.2">
      <c r="M5255" s="118"/>
    </row>
    <row r="5256" spans="13:13" x14ac:dyDescent="0.2">
      <c r="M5256" s="118"/>
    </row>
    <row r="5257" spans="13:13" x14ac:dyDescent="0.2">
      <c r="M5257" s="118"/>
    </row>
    <row r="5258" spans="13:13" x14ac:dyDescent="0.2">
      <c r="M5258" s="118"/>
    </row>
    <row r="5259" spans="13:13" x14ac:dyDescent="0.2">
      <c r="M5259" s="118"/>
    </row>
    <row r="5260" spans="13:13" x14ac:dyDescent="0.2">
      <c r="M5260" s="118"/>
    </row>
    <row r="5261" spans="13:13" x14ac:dyDescent="0.2">
      <c r="M5261" s="118"/>
    </row>
    <row r="5262" spans="13:13" x14ac:dyDescent="0.2">
      <c r="M5262" s="118"/>
    </row>
    <row r="5263" spans="13:13" x14ac:dyDescent="0.2">
      <c r="M5263" s="118"/>
    </row>
    <row r="5264" spans="13:13" x14ac:dyDescent="0.2">
      <c r="M5264" s="118"/>
    </row>
    <row r="5265" spans="13:13" x14ac:dyDescent="0.2">
      <c r="M5265" s="118"/>
    </row>
    <row r="5266" spans="13:13" x14ac:dyDescent="0.2">
      <c r="M5266" s="118"/>
    </row>
    <row r="5267" spans="13:13" x14ac:dyDescent="0.2">
      <c r="M5267" s="118"/>
    </row>
    <row r="5268" spans="13:13" x14ac:dyDescent="0.2">
      <c r="M5268" s="118"/>
    </row>
    <row r="5269" spans="13:13" x14ac:dyDescent="0.2">
      <c r="M5269" s="118"/>
    </row>
    <row r="5270" spans="13:13" x14ac:dyDescent="0.2">
      <c r="M5270" s="118"/>
    </row>
    <row r="5271" spans="13:13" x14ac:dyDescent="0.2">
      <c r="M5271" s="118"/>
    </row>
    <row r="5272" spans="13:13" x14ac:dyDescent="0.2">
      <c r="M5272" s="118"/>
    </row>
    <row r="5273" spans="13:13" x14ac:dyDescent="0.2">
      <c r="M5273" s="118"/>
    </row>
    <row r="5274" spans="13:13" x14ac:dyDescent="0.2">
      <c r="M5274" s="118"/>
    </row>
    <row r="5275" spans="13:13" x14ac:dyDescent="0.2">
      <c r="M5275" s="118"/>
    </row>
    <row r="5276" spans="13:13" x14ac:dyDescent="0.2">
      <c r="M5276" s="118"/>
    </row>
    <row r="5277" spans="13:13" x14ac:dyDescent="0.2">
      <c r="M5277" s="118"/>
    </row>
    <row r="5278" spans="13:13" x14ac:dyDescent="0.2">
      <c r="M5278" s="118"/>
    </row>
    <row r="5279" spans="13:13" x14ac:dyDescent="0.2">
      <c r="M5279" s="118"/>
    </row>
    <row r="5280" spans="13:13" x14ac:dyDescent="0.2">
      <c r="M5280" s="118"/>
    </row>
    <row r="5281" spans="13:13" x14ac:dyDescent="0.2">
      <c r="M5281" s="118"/>
    </row>
    <row r="5282" spans="13:13" x14ac:dyDescent="0.2">
      <c r="M5282" s="118"/>
    </row>
    <row r="5283" spans="13:13" x14ac:dyDescent="0.2">
      <c r="M5283" s="118"/>
    </row>
    <row r="5284" spans="13:13" x14ac:dyDescent="0.2">
      <c r="M5284" s="118"/>
    </row>
    <row r="5285" spans="13:13" x14ac:dyDescent="0.2">
      <c r="M5285" s="118"/>
    </row>
    <row r="5286" spans="13:13" x14ac:dyDescent="0.2">
      <c r="M5286" s="118"/>
    </row>
    <row r="5287" spans="13:13" x14ac:dyDescent="0.2">
      <c r="M5287" s="118"/>
    </row>
    <row r="5288" spans="13:13" x14ac:dyDescent="0.2">
      <c r="M5288" s="118"/>
    </row>
    <row r="5289" spans="13:13" x14ac:dyDescent="0.2">
      <c r="M5289" s="118"/>
    </row>
    <row r="5290" spans="13:13" x14ac:dyDescent="0.2">
      <c r="M5290" s="118"/>
    </row>
    <row r="5291" spans="13:13" x14ac:dyDescent="0.2">
      <c r="M5291" s="118"/>
    </row>
    <row r="5292" spans="13:13" x14ac:dyDescent="0.2">
      <c r="M5292" s="118"/>
    </row>
    <row r="5293" spans="13:13" x14ac:dyDescent="0.2">
      <c r="M5293" s="118"/>
    </row>
    <row r="5294" spans="13:13" x14ac:dyDescent="0.2">
      <c r="M5294" s="118"/>
    </row>
    <row r="5295" spans="13:13" x14ac:dyDescent="0.2">
      <c r="M5295" s="118"/>
    </row>
    <row r="5296" spans="13:13" x14ac:dyDescent="0.2">
      <c r="M5296" s="118"/>
    </row>
    <row r="5297" spans="13:13" x14ac:dyDescent="0.2">
      <c r="M5297" s="118"/>
    </row>
    <row r="5298" spans="13:13" x14ac:dyDescent="0.2">
      <c r="M5298" s="118"/>
    </row>
    <row r="5299" spans="13:13" x14ac:dyDescent="0.2">
      <c r="M5299" s="118"/>
    </row>
    <row r="5300" spans="13:13" x14ac:dyDescent="0.2">
      <c r="M5300" s="118"/>
    </row>
    <row r="5301" spans="13:13" x14ac:dyDescent="0.2">
      <c r="M5301" s="118"/>
    </row>
    <row r="5302" spans="13:13" x14ac:dyDescent="0.2">
      <c r="M5302" s="118"/>
    </row>
    <row r="5303" spans="13:13" x14ac:dyDescent="0.2">
      <c r="M5303" s="118"/>
    </row>
    <row r="5304" spans="13:13" x14ac:dyDescent="0.2">
      <c r="M5304" s="118"/>
    </row>
    <row r="5305" spans="13:13" x14ac:dyDescent="0.2">
      <c r="M5305" s="118"/>
    </row>
    <row r="5306" spans="13:13" x14ac:dyDescent="0.2">
      <c r="M5306" s="118"/>
    </row>
    <row r="5307" spans="13:13" x14ac:dyDescent="0.2">
      <c r="M5307" s="118"/>
    </row>
    <row r="5308" spans="13:13" x14ac:dyDescent="0.2">
      <c r="M5308" s="118"/>
    </row>
    <row r="5309" spans="13:13" x14ac:dyDescent="0.2">
      <c r="M5309" s="118"/>
    </row>
    <row r="5310" spans="13:13" x14ac:dyDescent="0.2">
      <c r="M5310" s="118"/>
    </row>
    <row r="5311" spans="13:13" x14ac:dyDescent="0.2">
      <c r="M5311" s="118"/>
    </row>
    <row r="5312" spans="13:13" x14ac:dyDescent="0.2">
      <c r="M5312" s="118"/>
    </row>
    <row r="5313" spans="13:13" x14ac:dyDescent="0.2">
      <c r="M5313" s="118"/>
    </row>
    <row r="5314" spans="13:13" x14ac:dyDescent="0.2">
      <c r="M5314" s="118"/>
    </row>
    <row r="5315" spans="13:13" x14ac:dyDescent="0.2">
      <c r="M5315" s="118"/>
    </row>
    <row r="5316" spans="13:13" x14ac:dyDescent="0.2">
      <c r="M5316" s="118"/>
    </row>
    <row r="5317" spans="13:13" x14ac:dyDescent="0.2">
      <c r="M5317" s="118"/>
    </row>
    <row r="5318" spans="13:13" x14ac:dyDescent="0.2">
      <c r="M5318" s="118"/>
    </row>
    <row r="5319" spans="13:13" x14ac:dyDescent="0.2">
      <c r="M5319" s="118"/>
    </row>
    <row r="5320" spans="13:13" x14ac:dyDescent="0.2">
      <c r="M5320" s="118"/>
    </row>
    <row r="5321" spans="13:13" x14ac:dyDescent="0.2">
      <c r="M5321" s="118"/>
    </row>
    <row r="5322" spans="13:13" x14ac:dyDescent="0.2">
      <c r="M5322" s="118"/>
    </row>
    <row r="5323" spans="13:13" x14ac:dyDescent="0.2">
      <c r="M5323" s="118"/>
    </row>
    <row r="5324" spans="13:13" x14ac:dyDescent="0.2">
      <c r="M5324" s="118"/>
    </row>
    <row r="5325" spans="13:13" x14ac:dyDescent="0.2">
      <c r="M5325" s="118"/>
    </row>
    <row r="5326" spans="13:13" x14ac:dyDescent="0.2">
      <c r="M5326" s="118"/>
    </row>
    <row r="5327" spans="13:13" x14ac:dyDescent="0.2">
      <c r="M5327" s="118"/>
    </row>
    <row r="5328" spans="13:13" x14ac:dyDescent="0.2">
      <c r="M5328" s="118"/>
    </row>
    <row r="5329" spans="13:13" x14ac:dyDescent="0.2">
      <c r="M5329" s="118"/>
    </row>
    <row r="5330" spans="13:13" x14ac:dyDescent="0.2">
      <c r="M5330" s="118"/>
    </row>
    <row r="5331" spans="13:13" x14ac:dyDescent="0.2">
      <c r="M5331" s="118"/>
    </row>
    <row r="5332" spans="13:13" x14ac:dyDescent="0.2">
      <c r="M5332" s="118"/>
    </row>
    <row r="5333" spans="13:13" x14ac:dyDescent="0.2">
      <c r="M5333" s="118"/>
    </row>
    <row r="5334" spans="13:13" x14ac:dyDescent="0.2">
      <c r="M5334" s="118"/>
    </row>
    <row r="5335" spans="13:13" x14ac:dyDescent="0.2">
      <c r="M5335" s="118"/>
    </row>
    <row r="5336" spans="13:13" x14ac:dyDescent="0.2">
      <c r="M5336" s="118"/>
    </row>
    <row r="5337" spans="13:13" x14ac:dyDescent="0.2">
      <c r="M5337" s="118"/>
    </row>
    <row r="5338" spans="13:13" x14ac:dyDescent="0.2">
      <c r="M5338" s="118"/>
    </row>
    <row r="5339" spans="13:13" x14ac:dyDescent="0.2">
      <c r="M5339" s="118"/>
    </row>
    <row r="5340" spans="13:13" x14ac:dyDescent="0.2">
      <c r="M5340" s="118"/>
    </row>
    <row r="5341" spans="13:13" x14ac:dyDescent="0.2">
      <c r="M5341" s="118"/>
    </row>
    <row r="5342" spans="13:13" x14ac:dyDescent="0.2">
      <c r="M5342" s="118"/>
    </row>
    <row r="5343" spans="13:13" x14ac:dyDescent="0.2">
      <c r="M5343" s="118"/>
    </row>
    <row r="5344" spans="13:13" x14ac:dyDescent="0.2">
      <c r="M5344" s="118"/>
    </row>
    <row r="5345" spans="13:13" x14ac:dyDescent="0.2">
      <c r="M5345" s="118"/>
    </row>
    <row r="5346" spans="13:13" x14ac:dyDescent="0.2">
      <c r="M5346" s="118"/>
    </row>
    <row r="5347" spans="13:13" x14ac:dyDescent="0.2">
      <c r="M5347" s="118"/>
    </row>
    <row r="5348" spans="13:13" x14ac:dyDescent="0.2">
      <c r="M5348" s="118"/>
    </row>
    <row r="5349" spans="13:13" x14ac:dyDescent="0.2">
      <c r="M5349" s="118"/>
    </row>
    <row r="5350" spans="13:13" x14ac:dyDescent="0.2">
      <c r="M5350" s="118"/>
    </row>
    <row r="5351" spans="13:13" x14ac:dyDescent="0.2">
      <c r="M5351" s="118"/>
    </row>
    <row r="5352" spans="13:13" x14ac:dyDescent="0.2">
      <c r="M5352" s="118"/>
    </row>
    <row r="5353" spans="13:13" x14ac:dyDescent="0.2">
      <c r="M5353" s="118"/>
    </row>
    <row r="5354" spans="13:13" x14ac:dyDescent="0.2">
      <c r="M5354" s="118"/>
    </row>
    <row r="5355" spans="13:13" x14ac:dyDescent="0.2">
      <c r="M5355" s="118"/>
    </row>
    <row r="5356" spans="13:13" x14ac:dyDescent="0.2">
      <c r="M5356" s="118"/>
    </row>
    <row r="5357" spans="13:13" x14ac:dyDescent="0.2">
      <c r="M5357" s="118"/>
    </row>
    <row r="5358" spans="13:13" x14ac:dyDescent="0.2">
      <c r="M5358" s="118"/>
    </row>
    <row r="5359" spans="13:13" x14ac:dyDescent="0.2">
      <c r="M5359" s="118"/>
    </row>
    <row r="5360" spans="13:13" x14ac:dyDescent="0.2">
      <c r="M5360" s="118"/>
    </row>
    <row r="5361" spans="13:13" x14ac:dyDescent="0.2">
      <c r="M5361" s="118"/>
    </row>
    <row r="5362" spans="13:13" x14ac:dyDescent="0.2">
      <c r="M5362" s="118"/>
    </row>
    <row r="5363" spans="13:13" x14ac:dyDescent="0.2">
      <c r="M5363" s="118"/>
    </row>
    <row r="5364" spans="13:13" x14ac:dyDescent="0.2">
      <c r="M5364" s="118"/>
    </row>
    <row r="5365" spans="13:13" x14ac:dyDescent="0.2">
      <c r="M5365" s="118"/>
    </row>
    <row r="5366" spans="13:13" x14ac:dyDescent="0.2">
      <c r="M5366" s="118"/>
    </row>
    <row r="5367" spans="13:13" x14ac:dyDescent="0.2">
      <c r="M5367" s="118"/>
    </row>
    <row r="5368" spans="13:13" x14ac:dyDescent="0.2">
      <c r="M5368" s="118"/>
    </row>
    <row r="5369" spans="13:13" x14ac:dyDescent="0.2">
      <c r="M5369" s="118"/>
    </row>
    <row r="5370" spans="13:13" x14ac:dyDescent="0.2">
      <c r="M5370" s="118"/>
    </row>
    <row r="5371" spans="13:13" x14ac:dyDescent="0.2">
      <c r="M5371" s="118"/>
    </row>
    <row r="5372" spans="13:13" x14ac:dyDescent="0.2">
      <c r="M5372" s="118"/>
    </row>
    <row r="5373" spans="13:13" x14ac:dyDescent="0.2">
      <c r="M5373" s="118"/>
    </row>
    <row r="5374" spans="13:13" x14ac:dyDescent="0.2">
      <c r="M5374" s="118"/>
    </row>
    <row r="5375" spans="13:13" x14ac:dyDescent="0.2">
      <c r="M5375" s="118"/>
    </row>
    <row r="5376" spans="13:13" x14ac:dyDescent="0.2">
      <c r="M5376" s="118"/>
    </row>
    <row r="5377" spans="13:13" x14ac:dyDescent="0.2">
      <c r="M5377" s="118"/>
    </row>
    <row r="5378" spans="13:13" x14ac:dyDescent="0.2">
      <c r="M5378" s="118"/>
    </row>
    <row r="5379" spans="13:13" x14ac:dyDescent="0.2">
      <c r="M5379" s="118"/>
    </row>
    <row r="5380" spans="13:13" x14ac:dyDescent="0.2">
      <c r="M5380" s="118"/>
    </row>
    <row r="5381" spans="13:13" x14ac:dyDescent="0.2">
      <c r="M5381" s="118"/>
    </row>
    <row r="5382" spans="13:13" x14ac:dyDescent="0.2">
      <c r="M5382" s="118"/>
    </row>
    <row r="5383" spans="13:13" x14ac:dyDescent="0.2">
      <c r="M5383" s="118"/>
    </row>
    <row r="5384" spans="13:13" x14ac:dyDescent="0.2">
      <c r="M5384" s="118"/>
    </row>
    <row r="5385" spans="13:13" x14ac:dyDescent="0.2">
      <c r="M5385" s="118"/>
    </row>
    <row r="5386" spans="13:13" x14ac:dyDescent="0.2">
      <c r="M5386" s="118"/>
    </row>
    <row r="5387" spans="13:13" x14ac:dyDescent="0.2">
      <c r="M5387" s="118"/>
    </row>
    <row r="5388" spans="13:13" x14ac:dyDescent="0.2">
      <c r="M5388" s="118"/>
    </row>
    <row r="5389" spans="13:13" x14ac:dyDescent="0.2">
      <c r="M5389" s="118"/>
    </row>
    <row r="5390" spans="13:13" x14ac:dyDescent="0.2">
      <c r="M5390" s="118"/>
    </row>
    <row r="5391" spans="13:13" x14ac:dyDescent="0.2">
      <c r="M5391" s="118"/>
    </row>
    <row r="5392" spans="13:13" x14ac:dyDescent="0.2">
      <c r="M5392" s="118"/>
    </row>
    <row r="5393" spans="13:13" x14ac:dyDescent="0.2">
      <c r="M5393" s="118"/>
    </row>
    <row r="5394" spans="13:13" x14ac:dyDescent="0.2">
      <c r="M5394" s="118"/>
    </row>
    <row r="5395" spans="13:13" x14ac:dyDescent="0.2">
      <c r="M5395" s="118"/>
    </row>
    <row r="5396" spans="13:13" x14ac:dyDescent="0.2">
      <c r="M5396" s="118"/>
    </row>
    <row r="5397" spans="13:13" x14ac:dyDescent="0.2">
      <c r="M5397" s="118"/>
    </row>
    <row r="5398" spans="13:13" x14ac:dyDescent="0.2">
      <c r="M5398" s="118"/>
    </row>
    <row r="5399" spans="13:13" x14ac:dyDescent="0.2">
      <c r="M5399" s="118"/>
    </row>
    <row r="5400" spans="13:13" x14ac:dyDescent="0.2">
      <c r="M5400" s="118"/>
    </row>
    <row r="5401" spans="13:13" x14ac:dyDescent="0.2">
      <c r="M5401" s="118"/>
    </row>
    <row r="5402" spans="13:13" x14ac:dyDescent="0.2">
      <c r="M5402" s="118"/>
    </row>
    <row r="5403" spans="13:13" x14ac:dyDescent="0.2">
      <c r="M5403" s="118"/>
    </row>
    <row r="5404" spans="13:13" x14ac:dyDescent="0.2">
      <c r="M5404" s="118"/>
    </row>
    <row r="5405" spans="13:13" x14ac:dyDescent="0.2">
      <c r="M5405" s="118"/>
    </row>
    <row r="5406" spans="13:13" x14ac:dyDescent="0.2">
      <c r="M5406" s="118"/>
    </row>
    <row r="5407" spans="13:13" x14ac:dyDescent="0.2">
      <c r="M5407" s="118"/>
    </row>
    <row r="5408" spans="13:13" x14ac:dyDescent="0.2">
      <c r="M5408" s="118"/>
    </row>
    <row r="5409" spans="13:13" x14ac:dyDescent="0.2">
      <c r="M5409" s="118"/>
    </row>
    <row r="5410" spans="13:13" x14ac:dyDescent="0.2">
      <c r="M5410" s="118"/>
    </row>
    <row r="5411" spans="13:13" x14ac:dyDescent="0.2">
      <c r="M5411" s="118"/>
    </row>
    <row r="5412" spans="13:13" x14ac:dyDescent="0.2">
      <c r="M5412" s="118"/>
    </row>
    <row r="5413" spans="13:13" x14ac:dyDescent="0.2">
      <c r="M5413" s="118"/>
    </row>
    <row r="5414" spans="13:13" x14ac:dyDescent="0.2">
      <c r="M5414" s="118"/>
    </row>
    <row r="5415" spans="13:13" x14ac:dyDescent="0.2">
      <c r="M5415" s="118"/>
    </row>
    <row r="5416" spans="13:13" x14ac:dyDescent="0.2">
      <c r="M5416" s="118"/>
    </row>
    <row r="5417" spans="13:13" x14ac:dyDescent="0.2">
      <c r="M5417" s="118"/>
    </row>
    <row r="5418" spans="13:13" x14ac:dyDescent="0.2">
      <c r="M5418" s="118"/>
    </row>
    <row r="5419" spans="13:13" x14ac:dyDescent="0.2">
      <c r="M5419" s="118"/>
    </row>
    <row r="5420" spans="13:13" x14ac:dyDescent="0.2">
      <c r="M5420" s="118"/>
    </row>
    <row r="5421" spans="13:13" x14ac:dyDescent="0.2">
      <c r="M5421" s="118"/>
    </row>
    <row r="5422" spans="13:13" x14ac:dyDescent="0.2">
      <c r="M5422" s="118"/>
    </row>
    <row r="5423" spans="13:13" x14ac:dyDescent="0.2">
      <c r="M5423" s="118"/>
    </row>
    <row r="5424" spans="13:13" x14ac:dyDescent="0.2">
      <c r="M5424" s="118"/>
    </row>
    <row r="5425" spans="13:13" x14ac:dyDescent="0.2">
      <c r="M5425" s="118"/>
    </row>
    <row r="5426" spans="13:13" x14ac:dyDescent="0.2">
      <c r="M5426" s="118"/>
    </row>
    <row r="5427" spans="13:13" x14ac:dyDescent="0.2">
      <c r="M5427" s="118"/>
    </row>
    <row r="5428" spans="13:13" x14ac:dyDescent="0.2">
      <c r="M5428" s="118"/>
    </row>
    <row r="5429" spans="13:13" x14ac:dyDescent="0.2">
      <c r="M5429" s="118"/>
    </row>
    <row r="5430" spans="13:13" x14ac:dyDescent="0.2">
      <c r="M5430" s="118"/>
    </row>
    <row r="5431" spans="13:13" x14ac:dyDescent="0.2">
      <c r="M5431" s="118"/>
    </row>
    <row r="5432" spans="13:13" x14ac:dyDescent="0.2">
      <c r="M5432" s="118"/>
    </row>
    <row r="5433" spans="13:13" x14ac:dyDescent="0.2">
      <c r="M5433" s="118"/>
    </row>
    <row r="5434" spans="13:13" x14ac:dyDescent="0.2">
      <c r="M5434" s="118"/>
    </row>
    <row r="5435" spans="13:13" x14ac:dyDescent="0.2">
      <c r="M5435" s="118"/>
    </row>
    <row r="5436" spans="13:13" x14ac:dyDescent="0.2">
      <c r="M5436" s="118"/>
    </row>
    <row r="5437" spans="13:13" x14ac:dyDescent="0.2">
      <c r="M5437" s="118"/>
    </row>
    <row r="5438" spans="13:13" x14ac:dyDescent="0.2">
      <c r="M5438" s="118"/>
    </row>
    <row r="5439" spans="13:13" x14ac:dyDescent="0.2">
      <c r="M5439" s="118"/>
    </row>
    <row r="5440" spans="13:13" x14ac:dyDescent="0.2">
      <c r="M5440" s="118"/>
    </row>
    <row r="5441" spans="13:13" x14ac:dyDescent="0.2">
      <c r="M5441" s="118"/>
    </row>
    <row r="5442" spans="13:13" x14ac:dyDescent="0.2">
      <c r="M5442" s="118"/>
    </row>
    <row r="5443" spans="13:13" x14ac:dyDescent="0.2">
      <c r="M5443" s="118"/>
    </row>
    <row r="5444" spans="13:13" x14ac:dyDescent="0.2">
      <c r="M5444" s="118"/>
    </row>
    <row r="5445" spans="13:13" x14ac:dyDescent="0.2">
      <c r="M5445" s="118"/>
    </row>
    <row r="5446" spans="13:13" x14ac:dyDescent="0.2">
      <c r="M5446" s="118"/>
    </row>
    <row r="5447" spans="13:13" x14ac:dyDescent="0.2">
      <c r="M5447" s="118"/>
    </row>
    <row r="5448" spans="13:13" x14ac:dyDescent="0.2">
      <c r="M5448" s="118"/>
    </row>
    <row r="5449" spans="13:13" x14ac:dyDescent="0.2">
      <c r="M5449" s="118"/>
    </row>
    <row r="5450" spans="13:13" x14ac:dyDescent="0.2">
      <c r="M5450" s="118"/>
    </row>
    <row r="5451" spans="13:13" x14ac:dyDescent="0.2">
      <c r="M5451" s="118"/>
    </row>
    <row r="5452" spans="13:13" x14ac:dyDescent="0.2">
      <c r="M5452" s="118"/>
    </row>
    <row r="5453" spans="13:13" x14ac:dyDescent="0.2">
      <c r="M5453" s="118"/>
    </row>
    <row r="5454" spans="13:13" x14ac:dyDescent="0.2">
      <c r="M5454" s="118"/>
    </row>
    <row r="5455" spans="13:13" x14ac:dyDescent="0.2">
      <c r="M5455" s="118"/>
    </row>
    <row r="5456" spans="13:13" x14ac:dyDescent="0.2">
      <c r="M5456" s="118"/>
    </row>
    <row r="5457" spans="13:13" x14ac:dyDescent="0.2">
      <c r="M5457" s="118"/>
    </row>
    <row r="5458" spans="13:13" x14ac:dyDescent="0.2">
      <c r="M5458" s="118"/>
    </row>
    <row r="5459" spans="13:13" x14ac:dyDescent="0.2">
      <c r="M5459" s="118"/>
    </row>
    <row r="5460" spans="13:13" x14ac:dyDescent="0.2">
      <c r="M5460" s="118"/>
    </row>
    <row r="5461" spans="13:13" x14ac:dyDescent="0.2">
      <c r="M5461" s="118"/>
    </row>
    <row r="5462" spans="13:13" x14ac:dyDescent="0.2">
      <c r="M5462" s="118"/>
    </row>
    <row r="5463" spans="13:13" x14ac:dyDescent="0.2">
      <c r="M5463" s="118"/>
    </row>
    <row r="5464" spans="13:13" x14ac:dyDescent="0.2">
      <c r="M5464" s="118"/>
    </row>
    <row r="5465" spans="13:13" x14ac:dyDescent="0.2">
      <c r="M5465" s="118"/>
    </row>
    <row r="5466" spans="13:13" x14ac:dyDescent="0.2">
      <c r="M5466" s="118"/>
    </row>
    <row r="5467" spans="13:13" x14ac:dyDescent="0.2">
      <c r="M5467" s="118"/>
    </row>
    <row r="5468" spans="13:13" x14ac:dyDescent="0.2">
      <c r="M5468" s="118"/>
    </row>
    <row r="5469" spans="13:13" x14ac:dyDescent="0.2">
      <c r="M5469" s="118"/>
    </row>
    <row r="5470" spans="13:13" x14ac:dyDescent="0.2">
      <c r="M5470" s="118"/>
    </row>
    <row r="5471" spans="13:13" x14ac:dyDescent="0.2">
      <c r="M5471" s="118"/>
    </row>
    <row r="5472" spans="13:13" x14ac:dyDescent="0.2">
      <c r="M5472" s="118"/>
    </row>
    <row r="5473" spans="13:13" x14ac:dyDescent="0.2">
      <c r="M5473" s="118"/>
    </row>
    <row r="5474" spans="13:13" x14ac:dyDescent="0.2">
      <c r="M5474" s="118"/>
    </row>
    <row r="5475" spans="13:13" x14ac:dyDescent="0.2">
      <c r="M5475" s="118"/>
    </row>
    <row r="5476" spans="13:13" x14ac:dyDescent="0.2">
      <c r="M5476" s="118"/>
    </row>
    <row r="5477" spans="13:13" x14ac:dyDescent="0.2">
      <c r="M5477" s="118"/>
    </row>
    <row r="5478" spans="13:13" x14ac:dyDescent="0.2">
      <c r="M5478" s="118"/>
    </row>
    <row r="5479" spans="13:13" x14ac:dyDescent="0.2">
      <c r="M5479" s="118"/>
    </row>
    <row r="5480" spans="13:13" x14ac:dyDescent="0.2">
      <c r="M5480" s="118"/>
    </row>
    <row r="5481" spans="13:13" x14ac:dyDescent="0.2">
      <c r="M5481" s="118"/>
    </row>
    <row r="5482" spans="13:13" x14ac:dyDescent="0.2">
      <c r="M5482" s="118"/>
    </row>
    <row r="5483" spans="13:13" x14ac:dyDescent="0.2">
      <c r="M5483" s="118"/>
    </row>
    <row r="5484" spans="13:13" x14ac:dyDescent="0.2">
      <c r="M5484" s="118"/>
    </row>
    <row r="5485" spans="13:13" x14ac:dyDescent="0.2">
      <c r="M5485" s="118"/>
    </row>
    <row r="5486" spans="13:13" x14ac:dyDescent="0.2">
      <c r="M5486" s="118"/>
    </row>
    <row r="5487" spans="13:13" x14ac:dyDescent="0.2">
      <c r="M5487" s="118"/>
    </row>
    <row r="5488" spans="13:13" x14ac:dyDescent="0.2">
      <c r="M5488" s="118"/>
    </row>
    <row r="5489" spans="13:13" x14ac:dyDescent="0.2">
      <c r="M5489" s="118"/>
    </row>
    <row r="5490" spans="13:13" x14ac:dyDescent="0.2">
      <c r="M5490" s="118"/>
    </row>
    <row r="5491" spans="13:13" x14ac:dyDescent="0.2">
      <c r="M5491" s="118"/>
    </row>
    <row r="5492" spans="13:13" x14ac:dyDescent="0.2">
      <c r="M5492" s="118"/>
    </row>
    <row r="5493" spans="13:13" x14ac:dyDescent="0.2">
      <c r="M5493" s="118"/>
    </row>
    <row r="5494" spans="13:13" x14ac:dyDescent="0.2">
      <c r="M5494" s="118"/>
    </row>
    <row r="5495" spans="13:13" x14ac:dyDescent="0.2">
      <c r="M5495" s="118"/>
    </row>
    <row r="5496" spans="13:13" x14ac:dyDescent="0.2">
      <c r="M5496" s="118"/>
    </row>
    <row r="5497" spans="13:13" x14ac:dyDescent="0.2">
      <c r="M5497" s="118"/>
    </row>
    <row r="5498" spans="13:13" x14ac:dyDescent="0.2">
      <c r="M5498" s="118"/>
    </row>
    <row r="5499" spans="13:13" x14ac:dyDescent="0.2">
      <c r="M5499" s="118"/>
    </row>
    <row r="5500" spans="13:13" x14ac:dyDescent="0.2">
      <c r="M5500" s="118"/>
    </row>
    <row r="5501" spans="13:13" x14ac:dyDescent="0.2">
      <c r="M5501" s="118"/>
    </row>
    <row r="5502" spans="13:13" x14ac:dyDescent="0.2">
      <c r="M5502" s="118"/>
    </row>
    <row r="5503" spans="13:13" x14ac:dyDescent="0.2">
      <c r="M5503" s="118"/>
    </row>
    <row r="5504" spans="13:13" x14ac:dyDescent="0.2">
      <c r="M5504" s="118"/>
    </row>
    <row r="5505" spans="13:13" x14ac:dyDescent="0.2">
      <c r="M5505" s="118"/>
    </row>
    <row r="5506" spans="13:13" x14ac:dyDescent="0.2">
      <c r="M5506" s="118"/>
    </row>
    <row r="5507" spans="13:13" x14ac:dyDescent="0.2">
      <c r="M5507" s="118"/>
    </row>
    <row r="5508" spans="13:13" x14ac:dyDescent="0.2">
      <c r="M5508" s="118"/>
    </row>
    <row r="5509" spans="13:13" x14ac:dyDescent="0.2">
      <c r="M5509" s="118"/>
    </row>
    <row r="5510" spans="13:13" x14ac:dyDescent="0.2">
      <c r="M5510" s="118"/>
    </row>
    <row r="5511" spans="13:13" x14ac:dyDescent="0.2">
      <c r="M5511" s="118"/>
    </row>
    <row r="5512" spans="13:13" x14ac:dyDescent="0.2">
      <c r="M5512" s="118"/>
    </row>
    <row r="5513" spans="13:13" x14ac:dyDescent="0.2">
      <c r="M5513" s="118"/>
    </row>
    <row r="5514" spans="13:13" x14ac:dyDescent="0.2">
      <c r="M5514" s="118"/>
    </row>
    <row r="5515" spans="13:13" x14ac:dyDescent="0.2">
      <c r="M5515" s="118"/>
    </row>
    <row r="5516" spans="13:13" x14ac:dyDescent="0.2">
      <c r="M5516" s="118"/>
    </row>
    <row r="5517" spans="13:13" x14ac:dyDescent="0.2">
      <c r="M5517" s="118"/>
    </row>
    <row r="5518" spans="13:13" x14ac:dyDescent="0.2">
      <c r="M5518" s="118"/>
    </row>
    <row r="5519" spans="13:13" x14ac:dyDescent="0.2">
      <c r="M5519" s="118"/>
    </row>
    <row r="5520" spans="13:13" x14ac:dyDescent="0.2">
      <c r="M5520" s="118"/>
    </row>
    <row r="5521" spans="13:13" x14ac:dyDescent="0.2">
      <c r="M5521" s="118"/>
    </row>
    <row r="5522" spans="13:13" x14ac:dyDescent="0.2">
      <c r="M5522" s="118"/>
    </row>
    <row r="5523" spans="13:13" x14ac:dyDescent="0.2">
      <c r="M5523" s="118"/>
    </row>
    <row r="5524" spans="13:13" x14ac:dyDescent="0.2">
      <c r="M5524" s="118"/>
    </row>
    <row r="5525" spans="13:13" x14ac:dyDescent="0.2">
      <c r="M5525" s="118"/>
    </row>
    <row r="5526" spans="13:13" x14ac:dyDescent="0.2">
      <c r="M5526" s="118"/>
    </row>
    <row r="5527" spans="13:13" x14ac:dyDescent="0.2">
      <c r="M5527" s="118"/>
    </row>
    <row r="5528" spans="13:13" x14ac:dyDescent="0.2">
      <c r="M5528" s="118"/>
    </row>
    <row r="5529" spans="13:13" x14ac:dyDescent="0.2">
      <c r="M5529" s="118"/>
    </row>
    <row r="5530" spans="13:13" x14ac:dyDescent="0.2">
      <c r="M5530" s="118"/>
    </row>
    <row r="5531" spans="13:13" x14ac:dyDescent="0.2">
      <c r="M5531" s="118"/>
    </row>
    <row r="5532" spans="13:13" x14ac:dyDescent="0.2">
      <c r="M5532" s="118"/>
    </row>
    <row r="5533" spans="13:13" x14ac:dyDescent="0.2">
      <c r="M5533" s="118"/>
    </row>
    <row r="5534" spans="13:13" x14ac:dyDescent="0.2">
      <c r="M5534" s="118"/>
    </row>
    <row r="5535" spans="13:13" x14ac:dyDescent="0.2">
      <c r="M5535" s="118"/>
    </row>
    <row r="5536" spans="13:13" x14ac:dyDescent="0.2">
      <c r="M5536" s="118"/>
    </row>
    <row r="5537" spans="13:13" x14ac:dyDescent="0.2">
      <c r="M5537" s="118"/>
    </row>
    <row r="5538" spans="13:13" x14ac:dyDescent="0.2">
      <c r="M5538" s="118"/>
    </row>
    <row r="5539" spans="13:13" x14ac:dyDescent="0.2">
      <c r="M5539" s="118"/>
    </row>
    <row r="5540" spans="13:13" x14ac:dyDescent="0.2">
      <c r="M5540" s="118"/>
    </row>
    <row r="5541" spans="13:13" x14ac:dyDescent="0.2">
      <c r="M5541" s="118"/>
    </row>
    <row r="5542" spans="13:13" x14ac:dyDescent="0.2">
      <c r="M5542" s="118"/>
    </row>
    <row r="5543" spans="13:13" x14ac:dyDescent="0.2">
      <c r="M5543" s="118"/>
    </row>
    <row r="5544" spans="13:13" x14ac:dyDescent="0.2">
      <c r="M5544" s="118"/>
    </row>
    <row r="5545" spans="13:13" x14ac:dyDescent="0.2">
      <c r="M5545" s="118"/>
    </row>
    <row r="5546" spans="13:13" x14ac:dyDescent="0.2">
      <c r="M5546" s="118"/>
    </row>
    <row r="5547" spans="13:13" x14ac:dyDescent="0.2">
      <c r="M5547" s="118"/>
    </row>
    <row r="5548" spans="13:13" x14ac:dyDescent="0.2">
      <c r="M5548" s="118"/>
    </row>
    <row r="5549" spans="13:13" x14ac:dyDescent="0.2">
      <c r="M5549" s="118"/>
    </row>
    <row r="5550" spans="13:13" x14ac:dyDescent="0.2">
      <c r="M5550" s="118"/>
    </row>
    <row r="5551" spans="13:13" x14ac:dyDescent="0.2">
      <c r="M5551" s="118"/>
    </row>
    <row r="5552" spans="13:13" x14ac:dyDescent="0.2">
      <c r="M5552" s="118"/>
    </row>
    <row r="5553" spans="13:13" x14ac:dyDescent="0.2">
      <c r="M5553" s="118"/>
    </row>
    <row r="5554" spans="13:13" x14ac:dyDescent="0.2">
      <c r="M5554" s="118"/>
    </row>
    <row r="5555" spans="13:13" x14ac:dyDescent="0.2">
      <c r="M5555" s="118"/>
    </row>
    <row r="5556" spans="13:13" x14ac:dyDescent="0.2">
      <c r="M5556" s="118"/>
    </row>
    <row r="5557" spans="13:13" x14ac:dyDescent="0.2">
      <c r="M5557" s="118"/>
    </row>
    <row r="5558" spans="13:13" x14ac:dyDescent="0.2">
      <c r="M5558" s="118"/>
    </row>
    <row r="5559" spans="13:13" x14ac:dyDescent="0.2">
      <c r="M5559" s="118"/>
    </row>
    <row r="5560" spans="13:13" x14ac:dyDescent="0.2">
      <c r="M5560" s="118"/>
    </row>
    <row r="5561" spans="13:13" x14ac:dyDescent="0.2">
      <c r="M5561" s="118"/>
    </row>
    <row r="5562" spans="13:13" x14ac:dyDescent="0.2">
      <c r="M5562" s="118"/>
    </row>
    <row r="5563" spans="13:13" x14ac:dyDescent="0.2">
      <c r="M5563" s="118"/>
    </row>
    <row r="5564" spans="13:13" x14ac:dyDescent="0.2">
      <c r="M5564" s="118"/>
    </row>
    <row r="5565" spans="13:13" x14ac:dyDescent="0.2">
      <c r="M5565" s="118"/>
    </row>
    <row r="5566" spans="13:13" x14ac:dyDescent="0.2">
      <c r="M5566" s="118"/>
    </row>
    <row r="5567" spans="13:13" x14ac:dyDescent="0.2">
      <c r="M5567" s="118"/>
    </row>
    <row r="5568" spans="13:13" x14ac:dyDescent="0.2">
      <c r="M5568" s="118"/>
    </row>
    <row r="5569" spans="13:13" x14ac:dyDescent="0.2">
      <c r="M5569" s="118"/>
    </row>
    <row r="5570" spans="13:13" x14ac:dyDescent="0.2">
      <c r="M5570" s="118"/>
    </row>
    <row r="5571" spans="13:13" x14ac:dyDescent="0.2">
      <c r="M5571" s="118"/>
    </row>
    <row r="5572" spans="13:13" x14ac:dyDescent="0.2">
      <c r="M5572" s="118"/>
    </row>
    <row r="5573" spans="13:13" x14ac:dyDescent="0.2">
      <c r="M5573" s="118"/>
    </row>
    <row r="5574" spans="13:13" x14ac:dyDescent="0.2">
      <c r="M5574" s="118"/>
    </row>
    <row r="5575" spans="13:13" x14ac:dyDescent="0.2">
      <c r="M5575" s="118"/>
    </row>
    <row r="5576" spans="13:13" x14ac:dyDescent="0.2">
      <c r="M5576" s="118"/>
    </row>
    <row r="5577" spans="13:13" x14ac:dyDescent="0.2">
      <c r="M5577" s="118"/>
    </row>
    <row r="5578" spans="13:13" x14ac:dyDescent="0.2">
      <c r="M5578" s="118"/>
    </row>
    <row r="5579" spans="13:13" x14ac:dyDescent="0.2">
      <c r="M5579" s="118"/>
    </row>
    <row r="5580" spans="13:13" x14ac:dyDescent="0.2">
      <c r="M5580" s="118"/>
    </row>
    <row r="5581" spans="13:13" x14ac:dyDescent="0.2">
      <c r="M5581" s="118"/>
    </row>
    <row r="5582" spans="13:13" x14ac:dyDescent="0.2">
      <c r="M5582" s="118"/>
    </row>
    <row r="5583" spans="13:13" x14ac:dyDescent="0.2">
      <c r="M5583" s="118"/>
    </row>
    <row r="5584" spans="13:13" x14ac:dyDescent="0.2">
      <c r="M5584" s="118"/>
    </row>
    <row r="5585" spans="13:13" x14ac:dyDescent="0.2">
      <c r="M5585" s="118"/>
    </row>
    <row r="5586" spans="13:13" x14ac:dyDescent="0.2">
      <c r="M5586" s="118"/>
    </row>
    <row r="5587" spans="13:13" x14ac:dyDescent="0.2">
      <c r="M5587" s="118"/>
    </row>
    <row r="5588" spans="13:13" x14ac:dyDescent="0.2">
      <c r="M5588" s="118"/>
    </row>
    <row r="5589" spans="13:13" x14ac:dyDescent="0.2">
      <c r="M5589" s="118"/>
    </row>
    <row r="5590" spans="13:13" x14ac:dyDescent="0.2">
      <c r="M5590" s="118"/>
    </row>
    <row r="5591" spans="13:13" x14ac:dyDescent="0.2">
      <c r="M5591" s="118"/>
    </row>
    <row r="5592" spans="13:13" x14ac:dyDescent="0.2">
      <c r="M5592" s="118"/>
    </row>
    <row r="5593" spans="13:13" x14ac:dyDescent="0.2">
      <c r="M5593" s="118"/>
    </row>
    <row r="5594" spans="13:13" x14ac:dyDescent="0.2">
      <c r="M5594" s="118"/>
    </row>
    <row r="5595" spans="13:13" x14ac:dyDescent="0.2">
      <c r="M5595" s="118"/>
    </row>
    <row r="5596" spans="13:13" x14ac:dyDescent="0.2">
      <c r="M5596" s="118"/>
    </row>
    <row r="5597" spans="13:13" x14ac:dyDescent="0.2">
      <c r="M5597" s="118"/>
    </row>
    <row r="5598" spans="13:13" x14ac:dyDescent="0.2">
      <c r="M5598" s="118"/>
    </row>
    <row r="5599" spans="13:13" x14ac:dyDescent="0.2">
      <c r="M5599" s="118"/>
    </row>
    <row r="5600" spans="13:13" x14ac:dyDescent="0.2">
      <c r="M5600" s="118"/>
    </row>
    <row r="5601" spans="13:13" x14ac:dyDescent="0.2">
      <c r="M5601" s="118"/>
    </row>
    <row r="5602" spans="13:13" x14ac:dyDescent="0.2">
      <c r="M5602" s="118"/>
    </row>
    <row r="5603" spans="13:13" x14ac:dyDescent="0.2">
      <c r="M5603" s="118"/>
    </row>
    <row r="5604" spans="13:13" x14ac:dyDescent="0.2">
      <c r="M5604" s="118"/>
    </row>
    <row r="5605" spans="13:13" x14ac:dyDescent="0.2">
      <c r="M5605" s="118"/>
    </row>
    <row r="5606" spans="13:13" x14ac:dyDescent="0.2">
      <c r="M5606" s="118"/>
    </row>
    <row r="5607" spans="13:13" x14ac:dyDescent="0.2">
      <c r="M5607" s="118"/>
    </row>
    <row r="5608" spans="13:13" x14ac:dyDescent="0.2">
      <c r="M5608" s="118"/>
    </row>
    <row r="5609" spans="13:13" x14ac:dyDescent="0.2">
      <c r="M5609" s="118"/>
    </row>
    <row r="5610" spans="13:13" x14ac:dyDescent="0.2">
      <c r="M5610" s="118"/>
    </row>
    <row r="5611" spans="13:13" x14ac:dyDescent="0.2">
      <c r="M5611" s="118"/>
    </row>
    <row r="5612" spans="13:13" x14ac:dyDescent="0.2">
      <c r="M5612" s="118"/>
    </row>
    <row r="5613" spans="13:13" x14ac:dyDescent="0.2">
      <c r="M5613" s="118"/>
    </row>
    <row r="5614" spans="13:13" x14ac:dyDescent="0.2">
      <c r="M5614" s="118"/>
    </row>
    <row r="5615" spans="13:13" x14ac:dyDescent="0.2">
      <c r="M5615" s="118"/>
    </row>
    <row r="5616" spans="13:13" x14ac:dyDescent="0.2">
      <c r="M5616" s="118"/>
    </row>
    <row r="5617" spans="13:13" x14ac:dyDescent="0.2">
      <c r="M5617" s="118"/>
    </row>
    <row r="5618" spans="13:13" x14ac:dyDescent="0.2">
      <c r="M5618" s="118"/>
    </row>
    <row r="5619" spans="13:13" x14ac:dyDescent="0.2">
      <c r="M5619" s="118"/>
    </row>
    <row r="5620" spans="13:13" x14ac:dyDescent="0.2">
      <c r="M5620" s="118"/>
    </row>
    <row r="5621" spans="13:13" x14ac:dyDescent="0.2">
      <c r="M5621" s="118"/>
    </row>
    <row r="5622" spans="13:13" x14ac:dyDescent="0.2">
      <c r="M5622" s="118"/>
    </row>
    <row r="5623" spans="13:13" x14ac:dyDescent="0.2">
      <c r="M5623" s="118"/>
    </row>
    <row r="5624" spans="13:13" x14ac:dyDescent="0.2">
      <c r="M5624" s="118"/>
    </row>
    <row r="5625" spans="13:13" x14ac:dyDescent="0.2">
      <c r="M5625" s="118"/>
    </row>
    <row r="5626" spans="13:13" x14ac:dyDescent="0.2">
      <c r="M5626" s="118"/>
    </row>
    <row r="5627" spans="13:13" x14ac:dyDescent="0.2">
      <c r="M5627" s="118"/>
    </row>
    <row r="5628" spans="13:13" x14ac:dyDescent="0.2">
      <c r="M5628" s="118"/>
    </row>
    <row r="5629" spans="13:13" x14ac:dyDescent="0.2">
      <c r="M5629" s="118"/>
    </row>
    <row r="5630" spans="13:13" x14ac:dyDescent="0.2">
      <c r="M5630" s="118"/>
    </row>
    <row r="5631" spans="13:13" x14ac:dyDescent="0.2">
      <c r="M5631" s="118"/>
    </row>
    <row r="5632" spans="13:13" x14ac:dyDescent="0.2">
      <c r="M5632" s="118"/>
    </row>
    <row r="5633" spans="13:13" x14ac:dyDescent="0.2">
      <c r="M5633" s="118"/>
    </row>
    <row r="5634" spans="13:13" x14ac:dyDescent="0.2">
      <c r="M5634" s="118"/>
    </row>
    <row r="5635" spans="13:13" x14ac:dyDescent="0.2">
      <c r="M5635" s="118"/>
    </row>
    <row r="5636" spans="13:13" x14ac:dyDescent="0.2">
      <c r="M5636" s="118"/>
    </row>
    <row r="5637" spans="13:13" x14ac:dyDescent="0.2">
      <c r="M5637" s="118"/>
    </row>
    <row r="5638" spans="13:13" x14ac:dyDescent="0.2">
      <c r="M5638" s="118"/>
    </row>
    <row r="5639" spans="13:13" x14ac:dyDescent="0.2">
      <c r="M5639" s="118"/>
    </row>
    <row r="5640" spans="13:13" x14ac:dyDescent="0.2">
      <c r="M5640" s="118"/>
    </row>
    <row r="5641" spans="13:13" x14ac:dyDescent="0.2">
      <c r="M5641" s="118"/>
    </row>
    <row r="5642" spans="13:13" x14ac:dyDescent="0.2">
      <c r="M5642" s="118"/>
    </row>
    <row r="5643" spans="13:13" x14ac:dyDescent="0.2">
      <c r="M5643" s="118"/>
    </row>
    <row r="5644" spans="13:13" x14ac:dyDescent="0.2">
      <c r="M5644" s="118"/>
    </row>
    <row r="5645" spans="13:13" x14ac:dyDescent="0.2">
      <c r="M5645" s="118"/>
    </row>
    <row r="5646" spans="13:13" x14ac:dyDescent="0.2">
      <c r="M5646" s="118"/>
    </row>
    <row r="5647" spans="13:13" x14ac:dyDescent="0.2">
      <c r="M5647" s="118"/>
    </row>
    <row r="5648" spans="13:13" x14ac:dyDescent="0.2">
      <c r="M5648" s="118"/>
    </row>
    <row r="5649" spans="13:13" x14ac:dyDescent="0.2">
      <c r="M5649" s="118"/>
    </row>
    <row r="5650" spans="13:13" x14ac:dyDescent="0.2">
      <c r="M5650" s="118"/>
    </row>
    <row r="5651" spans="13:13" x14ac:dyDescent="0.2">
      <c r="M5651" s="118"/>
    </row>
    <row r="5652" spans="13:13" x14ac:dyDescent="0.2">
      <c r="M5652" s="118"/>
    </row>
    <row r="5653" spans="13:13" x14ac:dyDescent="0.2">
      <c r="M5653" s="118"/>
    </row>
    <row r="5654" spans="13:13" x14ac:dyDescent="0.2">
      <c r="M5654" s="118"/>
    </row>
    <row r="5655" spans="13:13" x14ac:dyDescent="0.2">
      <c r="M5655" s="118"/>
    </row>
    <row r="5656" spans="13:13" x14ac:dyDescent="0.2">
      <c r="M5656" s="118"/>
    </row>
    <row r="5657" spans="13:13" x14ac:dyDescent="0.2">
      <c r="M5657" s="118"/>
    </row>
    <row r="5658" spans="13:13" x14ac:dyDescent="0.2">
      <c r="M5658" s="118"/>
    </row>
    <row r="5659" spans="13:13" x14ac:dyDescent="0.2">
      <c r="M5659" s="118"/>
    </row>
    <row r="5660" spans="13:13" x14ac:dyDescent="0.2">
      <c r="M5660" s="118"/>
    </row>
    <row r="5661" spans="13:13" x14ac:dyDescent="0.2">
      <c r="M5661" s="118"/>
    </row>
    <row r="5662" spans="13:13" x14ac:dyDescent="0.2">
      <c r="M5662" s="118"/>
    </row>
    <row r="5663" spans="13:13" x14ac:dyDescent="0.2">
      <c r="M5663" s="118"/>
    </row>
    <row r="5664" spans="13:13" x14ac:dyDescent="0.2">
      <c r="M5664" s="118"/>
    </row>
    <row r="5665" spans="13:13" x14ac:dyDescent="0.2">
      <c r="M5665" s="118"/>
    </row>
    <row r="5666" spans="13:13" x14ac:dyDescent="0.2">
      <c r="M5666" s="118"/>
    </row>
    <row r="5667" spans="13:13" x14ac:dyDescent="0.2">
      <c r="M5667" s="118"/>
    </row>
    <row r="5668" spans="13:13" x14ac:dyDescent="0.2">
      <c r="M5668" s="118"/>
    </row>
    <row r="5669" spans="13:13" x14ac:dyDescent="0.2">
      <c r="M5669" s="118"/>
    </row>
    <row r="5670" spans="13:13" x14ac:dyDescent="0.2">
      <c r="M5670" s="118"/>
    </row>
    <row r="5671" spans="13:13" x14ac:dyDescent="0.2">
      <c r="M5671" s="118"/>
    </row>
    <row r="5672" spans="13:13" x14ac:dyDescent="0.2">
      <c r="M5672" s="118"/>
    </row>
    <row r="5673" spans="13:13" x14ac:dyDescent="0.2">
      <c r="M5673" s="118"/>
    </row>
    <row r="5674" spans="13:13" x14ac:dyDescent="0.2">
      <c r="M5674" s="118"/>
    </row>
    <row r="5675" spans="13:13" x14ac:dyDescent="0.2">
      <c r="M5675" s="118"/>
    </row>
    <row r="5676" spans="13:13" x14ac:dyDescent="0.2">
      <c r="M5676" s="118"/>
    </row>
    <row r="5677" spans="13:13" x14ac:dyDescent="0.2">
      <c r="M5677" s="118"/>
    </row>
    <row r="5678" spans="13:13" x14ac:dyDescent="0.2">
      <c r="M5678" s="118"/>
    </row>
    <row r="5679" spans="13:13" x14ac:dyDescent="0.2">
      <c r="M5679" s="118"/>
    </row>
    <row r="5680" spans="13:13" x14ac:dyDescent="0.2">
      <c r="M5680" s="118"/>
    </row>
    <row r="5681" spans="13:13" x14ac:dyDescent="0.2">
      <c r="M5681" s="118"/>
    </row>
    <row r="5682" spans="13:13" x14ac:dyDescent="0.2">
      <c r="M5682" s="118"/>
    </row>
    <row r="5683" spans="13:13" x14ac:dyDescent="0.2">
      <c r="M5683" s="118"/>
    </row>
    <row r="5684" spans="13:13" x14ac:dyDescent="0.2">
      <c r="M5684" s="118"/>
    </row>
    <row r="5685" spans="13:13" x14ac:dyDescent="0.2">
      <c r="M5685" s="118"/>
    </row>
    <row r="5686" spans="13:13" x14ac:dyDescent="0.2">
      <c r="M5686" s="118"/>
    </row>
    <row r="5687" spans="13:13" x14ac:dyDescent="0.2">
      <c r="M5687" s="118"/>
    </row>
    <row r="5688" spans="13:13" x14ac:dyDescent="0.2">
      <c r="M5688" s="118"/>
    </row>
    <row r="5689" spans="13:13" x14ac:dyDescent="0.2">
      <c r="M5689" s="118"/>
    </row>
    <row r="5690" spans="13:13" x14ac:dyDescent="0.2">
      <c r="M5690" s="118"/>
    </row>
    <row r="5691" spans="13:13" x14ac:dyDescent="0.2">
      <c r="M5691" s="118"/>
    </row>
    <row r="5692" spans="13:13" x14ac:dyDescent="0.2">
      <c r="M5692" s="118"/>
    </row>
    <row r="5693" spans="13:13" x14ac:dyDescent="0.2">
      <c r="M5693" s="118"/>
    </row>
    <row r="5694" spans="13:13" x14ac:dyDescent="0.2">
      <c r="M5694" s="118"/>
    </row>
    <row r="5695" spans="13:13" x14ac:dyDescent="0.2">
      <c r="M5695" s="118"/>
    </row>
    <row r="5696" spans="13:13" x14ac:dyDescent="0.2">
      <c r="M5696" s="118"/>
    </row>
    <row r="5697" spans="13:13" x14ac:dyDescent="0.2">
      <c r="M5697" s="118"/>
    </row>
    <row r="5698" spans="13:13" x14ac:dyDescent="0.2">
      <c r="M5698" s="118"/>
    </row>
    <row r="5699" spans="13:13" x14ac:dyDescent="0.2">
      <c r="M5699" s="118"/>
    </row>
    <row r="5700" spans="13:13" x14ac:dyDescent="0.2">
      <c r="M5700" s="118"/>
    </row>
    <row r="5701" spans="13:13" x14ac:dyDescent="0.2">
      <c r="M5701" s="118"/>
    </row>
    <row r="5702" spans="13:13" x14ac:dyDescent="0.2">
      <c r="M5702" s="118"/>
    </row>
    <row r="5703" spans="13:13" x14ac:dyDescent="0.2">
      <c r="M5703" s="118"/>
    </row>
    <row r="5704" spans="13:13" x14ac:dyDescent="0.2">
      <c r="M5704" s="118"/>
    </row>
    <row r="5705" spans="13:13" x14ac:dyDescent="0.2">
      <c r="M5705" s="118"/>
    </row>
    <row r="5706" spans="13:13" x14ac:dyDescent="0.2">
      <c r="M5706" s="118"/>
    </row>
    <row r="5707" spans="13:13" x14ac:dyDescent="0.2">
      <c r="M5707" s="118"/>
    </row>
    <row r="5708" spans="13:13" x14ac:dyDescent="0.2">
      <c r="M5708" s="118"/>
    </row>
    <row r="5709" spans="13:13" x14ac:dyDescent="0.2">
      <c r="M5709" s="118"/>
    </row>
    <row r="5710" spans="13:13" x14ac:dyDescent="0.2">
      <c r="M5710" s="118"/>
    </row>
    <row r="5711" spans="13:13" x14ac:dyDescent="0.2">
      <c r="M5711" s="118"/>
    </row>
    <row r="5712" spans="13:13" x14ac:dyDescent="0.2">
      <c r="M5712" s="118"/>
    </row>
    <row r="5713" spans="13:13" x14ac:dyDescent="0.2">
      <c r="M5713" s="118"/>
    </row>
    <row r="5714" spans="13:13" x14ac:dyDescent="0.2">
      <c r="M5714" s="118"/>
    </row>
    <row r="5715" spans="13:13" x14ac:dyDescent="0.2">
      <c r="M5715" s="118"/>
    </row>
    <row r="5716" spans="13:13" x14ac:dyDescent="0.2">
      <c r="M5716" s="118"/>
    </row>
    <row r="5717" spans="13:13" x14ac:dyDescent="0.2">
      <c r="M5717" s="118"/>
    </row>
    <row r="5718" spans="13:13" x14ac:dyDescent="0.2">
      <c r="M5718" s="118"/>
    </row>
    <row r="5719" spans="13:13" x14ac:dyDescent="0.2">
      <c r="M5719" s="118"/>
    </row>
    <row r="5720" spans="13:13" x14ac:dyDescent="0.2">
      <c r="M5720" s="118"/>
    </row>
    <row r="5721" spans="13:13" x14ac:dyDescent="0.2">
      <c r="M5721" s="118"/>
    </row>
    <row r="5722" spans="13:13" x14ac:dyDescent="0.2">
      <c r="M5722" s="118"/>
    </row>
    <row r="5723" spans="13:13" x14ac:dyDescent="0.2">
      <c r="M5723" s="118"/>
    </row>
    <row r="5724" spans="13:13" x14ac:dyDescent="0.2">
      <c r="M5724" s="118"/>
    </row>
    <row r="5725" spans="13:13" x14ac:dyDescent="0.2">
      <c r="M5725" s="118"/>
    </row>
    <row r="5726" spans="13:13" x14ac:dyDescent="0.2">
      <c r="M5726" s="118"/>
    </row>
    <row r="5727" spans="13:13" x14ac:dyDescent="0.2">
      <c r="M5727" s="118"/>
    </row>
    <row r="5728" spans="13:13" x14ac:dyDescent="0.2">
      <c r="M5728" s="118"/>
    </row>
    <row r="5729" spans="13:13" x14ac:dyDescent="0.2">
      <c r="M5729" s="118"/>
    </row>
    <row r="5730" spans="13:13" x14ac:dyDescent="0.2">
      <c r="M5730" s="118"/>
    </row>
    <row r="5731" spans="13:13" x14ac:dyDescent="0.2">
      <c r="M5731" s="118"/>
    </row>
    <row r="5732" spans="13:13" x14ac:dyDescent="0.2">
      <c r="M5732" s="118"/>
    </row>
    <row r="5733" spans="13:13" x14ac:dyDescent="0.2">
      <c r="M5733" s="118"/>
    </row>
    <row r="5734" spans="13:13" x14ac:dyDescent="0.2">
      <c r="M5734" s="118"/>
    </row>
    <row r="5735" spans="13:13" x14ac:dyDescent="0.2">
      <c r="M5735" s="118"/>
    </row>
    <row r="5736" spans="13:13" x14ac:dyDescent="0.2">
      <c r="M5736" s="118"/>
    </row>
    <row r="5737" spans="13:13" x14ac:dyDescent="0.2">
      <c r="M5737" s="118"/>
    </row>
    <row r="5738" spans="13:13" x14ac:dyDescent="0.2">
      <c r="M5738" s="118"/>
    </row>
    <row r="5739" spans="13:13" x14ac:dyDescent="0.2">
      <c r="M5739" s="118"/>
    </row>
    <row r="5740" spans="13:13" x14ac:dyDescent="0.2">
      <c r="M5740" s="118"/>
    </row>
    <row r="5741" spans="13:13" x14ac:dyDescent="0.2">
      <c r="M5741" s="118"/>
    </row>
    <row r="5742" spans="13:13" x14ac:dyDescent="0.2">
      <c r="M5742" s="118"/>
    </row>
    <row r="5743" spans="13:13" x14ac:dyDescent="0.2">
      <c r="M5743" s="118"/>
    </row>
    <row r="5744" spans="13:13" x14ac:dyDescent="0.2">
      <c r="M5744" s="118"/>
    </row>
    <row r="5745" spans="13:13" x14ac:dyDescent="0.2">
      <c r="M5745" s="118"/>
    </row>
    <row r="5746" spans="13:13" x14ac:dyDescent="0.2">
      <c r="M5746" s="118"/>
    </row>
    <row r="5747" spans="13:13" x14ac:dyDescent="0.2">
      <c r="M5747" s="118"/>
    </row>
    <row r="5748" spans="13:13" x14ac:dyDescent="0.2">
      <c r="M5748" s="118"/>
    </row>
    <row r="5749" spans="13:13" x14ac:dyDescent="0.2">
      <c r="M5749" s="118"/>
    </row>
    <row r="5750" spans="13:13" x14ac:dyDescent="0.2">
      <c r="M5750" s="118"/>
    </row>
    <row r="5751" spans="13:13" x14ac:dyDescent="0.2">
      <c r="M5751" s="118"/>
    </row>
    <row r="5752" spans="13:13" x14ac:dyDescent="0.2">
      <c r="M5752" s="118"/>
    </row>
    <row r="5753" spans="13:13" x14ac:dyDescent="0.2">
      <c r="M5753" s="118"/>
    </row>
    <row r="5754" spans="13:13" x14ac:dyDescent="0.2">
      <c r="M5754" s="118"/>
    </row>
    <row r="5755" spans="13:13" x14ac:dyDescent="0.2">
      <c r="M5755" s="118"/>
    </row>
    <row r="5756" spans="13:13" x14ac:dyDescent="0.2">
      <c r="M5756" s="118"/>
    </row>
    <row r="5757" spans="13:13" x14ac:dyDescent="0.2">
      <c r="M5757" s="118"/>
    </row>
    <row r="5758" spans="13:13" x14ac:dyDescent="0.2">
      <c r="M5758" s="118"/>
    </row>
    <row r="5759" spans="13:13" x14ac:dyDescent="0.2">
      <c r="M5759" s="118"/>
    </row>
    <row r="5760" spans="13:13" x14ac:dyDescent="0.2">
      <c r="M5760" s="118"/>
    </row>
    <row r="5761" spans="13:13" x14ac:dyDescent="0.2">
      <c r="M5761" s="118"/>
    </row>
    <row r="5762" spans="13:13" x14ac:dyDescent="0.2">
      <c r="M5762" s="118"/>
    </row>
    <row r="5763" spans="13:13" x14ac:dyDescent="0.2">
      <c r="M5763" s="118"/>
    </row>
    <row r="5764" spans="13:13" x14ac:dyDescent="0.2">
      <c r="M5764" s="118"/>
    </row>
    <row r="5765" spans="13:13" x14ac:dyDescent="0.2">
      <c r="M5765" s="118"/>
    </row>
    <row r="5766" spans="13:13" x14ac:dyDescent="0.2">
      <c r="M5766" s="118"/>
    </row>
    <row r="5767" spans="13:13" x14ac:dyDescent="0.2">
      <c r="M5767" s="118"/>
    </row>
    <row r="5768" spans="13:13" x14ac:dyDescent="0.2">
      <c r="M5768" s="118"/>
    </row>
    <row r="5769" spans="13:13" x14ac:dyDescent="0.2">
      <c r="M5769" s="118"/>
    </row>
    <row r="5770" spans="13:13" x14ac:dyDescent="0.2">
      <c r="M5770" s="118"/>
    </row>
    <row r="5771" spans="13:13" x14ac:dyDescent="0.2">
      <c r="M5771" s="118"/>
    </row>
    <row r="5772" spans="13:13" x14ac:dyDescent="0.2">
      <c r="M5772" s="118"/>
    </row>
    <row r="5773" spans="13:13" x14ac:dyDescent="0.2">
      <c r="M5773" s="118"/>
    </row>
    <row r="5774" spans="13:13" x14ac:dyDescent="0.2">
      <c r="M5774" s="118"/>
    </row>
    <row r="5775" spans="13:13" x14ac:dyDescent="0.2">
      <c r="M5775" s="118"/>
    </row>
    <row r="5776" spans="13:13" x14ac:dyDescent="0.2">
      <c r="M5776" s="118"/>
    </row>
    <row r="5777" spans="13:13" x14ac:dyDescent="0.2">
      <c r="M5777" s="118"/>
    </row>
    <row r="5778" spans="13:13" x14ac:dyDescent="0.2">
      <c r="M5778" s="118"/>
    </row>
    <row r="5779" spans="13:13" x14ac:dyDescent="0.2">
      <c r="M5779" s="118"/>
    </row>
    <row r="5780" spans="13:13" x14ac:dyDescent="0.2">
      <c r="M5780" s="118"/>
    </row>
    <row r="5781" spans="13:13" x14ac:dyDescent="0.2">
      <c r="M5781" s="118"/>
    </row>
    <row r="5782" spans="13:13" x14ac:dyDescent="0.2">
      <c r="M5782" s="118"/>
    </row>
    <row r="5783" spans="13:13" x14ac:dyDescent="0.2">
      <c r="M5783" s="118"/>
    </row>
    <row r="5784" spans="13:13" x14ac:dyDescent="0.2">
      <c r="M5784" s="118"/>
    </row>
    <row r="5785" spans="13:13" x14ac:dyDescent="0.2">
      <c r="M5785" s="118"/>
    </row>
    <row r="5786" spans="13:13" x14ac:dyDescent="0.2">
      <c r="M5786" s="118"/>
    </row>
    <row r="5787" spans="13:13" x14ac:dyDescent="0.2">
      <c r="M5787" s="118"/>
    </row>
    <row r="5788" spans="13:13" x14ac:dyDescent="0.2">
      <c r="M5788" s="118"/>
    </row>
    <row r="5789" spans="13:13" x14ac:dyDescent="0.2">
      <c r="M5789" s="118"/>
    </row>
    <row r="5790" spans="13:13" x14ac:dyDescent="0.2">
      <c r="M5790" s="118"/>
    </row>
    <row r="5791" spans="13:13" x14ac:dyDescent="0.2">
      <c r="M5791" s="118"/>
    </row>
    <row r="5792" spans="13:13" x14ac:dyDescent="0.2">
      <c r="M5792" s="118"/>
    </row>
    <row r="5793" spans="13:13" x14ac:dyDescent="0.2">
      <c r="M5793" s="118"/>
    </row>
    <row r="5794" spans="13:13" x14ac:dyDescent="0.2">
      <c r="M5794" s="118"/>
    </row>
    <row r="5795" spans="13:13" x14ac:dyDescent="0.2">
      <c r="M5795" s="118"/>
    </row>
    <row r="5796" spans="13:13" x14ac:dyDescent="0.2">
      <c r="M5796" s="118"/>
    </row>
    <row r="5797" spans="13:13" x14ac:dyDescent="0.2">
      <c r="M5797" s="118"/>
    </row>
    <row r="5798" spans="13:13" x14ac:dyDescent="0.2">
      <c r="M5798" s="118"/>
    </row>
    <row r="5799" spans="13:13" x14ac:dyDescent="0.2">
      <c r="M5799" s="118"/>
    </row>
    <row r="5800" spans="13:13" x14ac:dyDescent="0.2">
      <c r="M5800" s="118"/>
    </row>
    <row r="5801" spans="13:13" x14ac:dyDescent="0.2">
      <c r="M5801" s="118"/>
    </row>
    <row r="5802" spans="13:13" x14ac:dyDescent="0.2">
      <c r="M5802" s="118"/>
    </row>
    <row r="5803" spans="13:13" x14ac:dyDescent="0.2">
      <c r="M5803" s="118"/>
    </row>
    <row r="5804" spans="13:13" x14ac:dyDescent="0.2">
      <c r="M5804" s="118"/>
    </row>
    <row r="5805" spans="13:13" x14ac:dyDescent="0.2">
      <c r="M5805" s="118"/>
    </row>
    <row r="5806" spans="13:13" x14ac:dyDescent="0.2">
      <c r="M5806" s="118"/>
    </row>
    <row r="5807" spans="13:13" x14ac:dyDescent="0.2">
      <c r="M5807" s="118"/>
    </row>
    <row r="5808" spans="13:13" x14ac:dyDescent="0.2">
      <c r="M5808" s="118"/>
    </row>
    <row r="5809" spans="13:13" x14ac:dyDescent="0.2">
      <c r="M5809" s="118"/>
    </row>
    <row r="5810" spans="13:13" x14ac:dyDescent="0.2">
      <c r="M5810" s="118"/>
    </row>
    <row r="5811" spans="13:13" x14ac:dyDescent="0.2">
      <c r="M5811" s="118"/>
    </row>
    <row r="5812" spans="13:13" x14ac:dyDescent="0.2">
      <c r="M5812" s="118"/>
    </row>
    <row r="5813" spans="13:13" x14ac:dyDescent="0.2">
      <c r="M5813" s="118"/>
    </row>
    <row r="5814" spans="13:13" x14ac:dyDescent="0.2">
      <c r="M5814" s="118"/>
    </row>
    <row r="5815" spans="13:13" x14ac:dyDescent="0.2">
      <c r="M5815" s="118"/>
    </row>
    <row r="5816" spans="13:13" x14ac:dyDescent="0.2">
      <c r="M5816" s="118"/>
    </row>
    <row r="5817" spans="13:13" x14ac:dyDescent="0.2">
      <c r="M5817" s="118"/>
    </row>
    <row r="5818" spans="13:13" x14ac:dyDescent="0.2">
      <c r="M5818" s="118"/>
    </row>
    <row r="5819" spans="13:13" x14ac:dyDescent="0.2">
      <c r="M5819" s="118"/>
    </row>
    <row r="5820" spans="13:13" x14ac:dyDescent="0.2">
      <c r="M5820" s="118"/>
    </row>
    <row r="5821" spans="13:13" x14ac:dyDescent="0.2">
      <c r="M5821" s="118"/>
    </row>
    <row r="5822" spans="13:13" x14ac:dyDescent="0.2">
      <c r="M5822" s="118"/>
    </row>
    <row r="5823" spans="13:13" x14ac:dyDescent="0.2">
      <c r="M5823" s="118"/>
    </row>
    <row r="5824" spans="13:13" x14ac:dyDescent="0.2">
      <c r="M5824" s="118"/>
    </row>
    <row r="5825" spans="13:13" x14ac:dyDescent="0.2">
      <c r="M5825" s="118"/>
    </row>
    <row r="5826" spans="13:13" x14ac:dyDescent="0.2">
      <c r="M5826" s="118"/>
    </row>
    <row r="5827" spans="13:13" x14ac:dyDescent="0.2">
      <c r="M5827" s="118"/>
    </row>
    <row r="5828" spans="13:13" x14ac:dyDescent="0.2">
      <c r="M5828" s="118"/>
    </row>
    <row r="5829" spans="13:13" x14ac:dyDescent="0.2">
      <c r="M5829" s="118"/>
    </row>
    <row r="5830" spans="13:13" x14ac:dyDescent="0.2">
      <c r="M5830" s="118"/>
    </row>
    <row r="5831" spans="13:13" x14ac:dyDescent="0.2">
      <c r="M5831" s="118"/>
    </row>
    <row r="5832" spans="13:13" x14ac:dyDescent="0.2">
      <c r="M5832" s="118"/>
    </row>
    <row r="5833" spans="13:13" x14ac:dyDescent="0.2">
      <c r="M5833" s="118"/>
    </row>
    <row r="5834" spans="13:13" x14ac:dyDescent="0.2">
      <c r="M5834" s="118"/>
    </row>
    <row r="5835" spans="13:13" x14ac:dyDescent="0.2">
      <c r="M5835" s="118"/>
    </row>
    <row r="5836" spans="13:13" x14ac:dyDescent="0.2">
      <c r="M5836" s="118"/>
    </row>
    <row r="5837" spans="13:13" x14ac:dyDescent="0.2">
      <c r="M5837" s="118"/>
    </row>
    <row r="5838" spans="13:13" x14ac:dyDescent="0.2">
      <c r="M5838" s="118"/>
    </row>
    <row r="5839" spans="13:13" x14ac:dyDescent="0.2">
      <c r="M5839" s="118"/>
    </row>
    <row r="5840" spans="13:13" x14ac:dyDescent="0.2">
      <c r="M5840" s="118"/>
    </row>
    <row r="5841" spans="13:13" x14ac:dyDescent="0.2">
      <c r="M5841" s="118"/>
    </row>
    <row r="5842" spans="13:13" x14ac:dyDescent="0.2">
      <c r="M5842" s="118"/>
    </row>
    <row r="5843" spans="13:13" x14ac:dyDescent="0.2">
      <c r="M5843" s="118"/>
    </row>
    <row r="5844" spans="13:13" x14ac:dyDescent="0.2">
      <c r="M5844" s="118"/>
    </row>
    <row r="5845" spans="13:13" x14ac:dyDescent="0.2">
      <c r="M5845" s="118"/>
    </row>
    <row r="5846" spans="13:13" x14ac:dyDescent="0.2">
      <c r="M5846" s="118"/>
    </row>
    <row r="5847" spans="13:13" x14ac:dyDescent="0.2">
      <c r="M5847" s="118"/>
    </row>
    <row r="5848" spans="13:13" x14ac:dyDescent="0.2">
      <c r="M5848" s="118"/>
    </row>
    <row r="5849" spans="13:13" x14ac:dyDescent="0.2">
      <c r="M5849" s="118"/>
    </row>
    <row r="5850" spans="13:13" x14ac:dyDescent="0.2">
      <c r="M5850" s="118"/>
    </row>
    <row r="5851" spans="13:13" x14ac:dyDescent="0.2">
      <c r="M5851" s="118"/>
    </row>
    <row r="5852" spans="13:13" x14ac:dyDescent="0.2">
      <c r="M5852" s="118"/>
    </row>
    <row r="5853" spans="13:13" x14ac:dyDescent="0.2">
      <c r="M5853" s="118"/>
    </row>
    <row r="5854" spans="13:13" x14ac:dyDescent="0.2">
      <c r="M5854" s="118"/>
    </row>
    <row r="5855" spans="13:13" x14ac:dyDescent="0.2">
      <c r="M5855" s="118"/>
    </row>
    <row r="5856" spans="13:13" x14ac:dyDescent="0.2">
      <c r="M5856" s="118"/>
    </row>
    <row r="5857" spans="13:13" x14ac:dyDescent="0.2">
      <c r="M5857" s="118"/>
    </row>
    <row r="5858" spans="13:13" x14ac:dyDescent="0.2">
      <c r="M5858" s="118"/>
    </row>
    <row r="5859" spans="13:13" x14ac:dyDescent="0.2">
      <c r="M5859" s="118"/>
    </row>
    <row r="5860" spans="13:13" x14ac:dyDescent="0.2">
      <c r="M5860" s="118"/>
    </row>
    <row r="5861" spans="13:13" x14ac:dyDescent="0.2">
      <c r="M5861" s="118"/>
    </row>
    <row r="5862" spans="13:13" x14ac:dyDescent="0.2">
      <c r="M5862" s="118"/>
    </row>
    <row r="5863" spans="13:13" x14ac:dyDescent="0.2">
      <c r="M5863" s="118"/>
    </row>
    <row r="5864" spans="13:13" x14ac:dyDescent="0.2">
      <c r="M5864" s="118"/>
    </row>
    <row r="5865" spans="13:13" x14ac:dyDescent="0.2">
      <c r="M5865" s="118"/>
    </row>
    <row r="5866" spans="13:13" x14ac:dyDescent="0.2">
      <c r="M5866" s="118"/>
    </row>
    <row r="5867" spans="13:13" x14ac:dyDescent="0.2">
      <c r="M5867" s="118"/>
    </row>
    <row r="5868" spans="13:13" x14ac:dyDescent="0.2">
      <c r="M5868" s="118"/>
    </row>
    <row r="5869" spans="13:13" x14ac:dyDescent="0.2">
      <c r="M5869" s="118"/>
    </row>
    <row r="5870" spans="13:13" x14ac:dyDescent="0.2">
      <c r="M5870" s="118"/>
    </row>
    <row r="5871" spans="13:13" x14ac:dyDescent="0.2">
      <c r="M5871" s="118"/>
    </row>
    <row r="5872" spans="13:13" x14ac:dyDescent="0.2">
      <c r="M5872" s="118"/>
    </row>
    <row r="5873" spans="13:13" x14ac:dyDescent="0.2">
      <c r="M5873" s="118"/>
    </row>
    <row r="5874" spans="13:13" x14ac:dyDescent="0.2">
      <c r="M5874" s="118"/>
    </row>
    <row r="5875" spans="13:13" x14ac:dyDescent="0.2">
      <c r="M5875" s="118"/>
    </row>
    <row r="5876" spans="13:13" x14ac:dyDescent="0.2">
      <c r="M5876" s="118"/>
    </row>
    <row r="5877" spans="13:13" x14ac:dyDescent="0.2">
      <c r="M5877" s="118"/>
    </row>
    <row r="5878" spans="13:13" x14ac:dyDescent="0.2">
      <c r="M5878" s="118"/>
    </row>
    <row r="5879" spans="13:13" x14ac:dyDescent="0.2">
      <c r="M5879" s="118"/>
    </row>
    <row r="5880" spans="13:13" x14ac:dyDescent="0.2">
      <c r="M5880" s="118"/>
    </row>
    <row r="5881" spans="13:13" x14ac:dyDescent="0.2">
      <c r="M5881" s="118"/>
    </row>
    <row r="5882" spans="13:13" x14ac:dyDescent="0.2">
      <c r="M5882" s="118"/>
    </row>
    <row r="5883" spans="13:13" x14ac:dyDescent="0.2">
      <c r="M5883" s="118"/>
    </row>
    <row r="5884" spans="13:13" x14ac:dyDescent="0.2">
      <c r="M5884" s="118"/>
    </row>
    <row r="5885" spans="13:13" x14ac:dyDescent="0.2">
      <c r="M5885" s="118"/>
    </row>
    <row r="5886" spans="13:13" x14ac:dyDescent="0.2">
      <c r="M5886" s="118"/>
    </row>
    <row r="5887" spans="13:13" x14ac:dyDescent="0.2">
      <c r="M5887" s="118"/>
    </row>
    <row r="5888" spans="13:13" x14ac:dyDescent="0.2">
      <c r="M5888" s="118"/>
    </row>
    <row r="5889" spans="13:13" x14ac:dyDescent="0.2">
      <c r="M5889" s="118"/>
    </row>
    <row r="5890" spans="13:13" x14ac:dyDescent="0.2">
      <c r="M5890" s="118"/>
    </row>
    <row r="5891" spans="13:13" x14ac:dyDescent="0.2">
      <c r="M5891" s="118"/>
    </row>
    <row r="5892" spans="13:13" x14ac:dyDescent="0.2">
      <c r="M5892" s="118"/>
    </row>
    <row r="5893" spans="13:13" x14ac:dyDescent="0.2">
      <c r="M5893" s="118"/>
    </row>
    <row r="5894" spans="13:13" x14ac:dyDescent="0.2">
      <c r="M5894" s="118"/>
    </row>
    <row r="5895" spans="13:13" x14ac:dyDescent="0.2">
      <c r="M5895" s="118"/>
    </row>
    <row r="5896" spans="13:13" x14ac:dyDescent="0.2">
      <c r="M5896" s="118"/>
    </row>
    <row r="5897" spans="13:13" x14ac:dyDescent="0.2">
      <c r="M5897" s="118"/>
    </row>
    <row r="5898" spans="13:13" x14ac:dyDescent="0.2">
      <c r="M5898" s="118"/>
    </row>
    <row r="5899" spans="13:13" x14ac:dyDescent="0.2">
      <c r="M5899" s="118"/>
    </row>
    <row r="5900" spans="13:13" x14ac:dyDescent="0.2">
      <c r="M5900" s="118"/>
    </row>
    <row r="5901" spans="13:13" x14ac:dyDescent="0.2">
      <c r="M5901" s="118"/>
    </row>
    <row r="5902" spans="13:13" x14ac:dyDescent="0.2">
      <c r="M5902" s="118"/>
    </row>
    <row r="5903" spans="13:13" x14ac:dyDescent="0.2">
      <c r="M5903" s="118"/>
    </row>
    <row r="5904" spans="13:13" x14ac:dyDescent="0.2">
      <c r="M5904" s="118"/>
    </row>
    <row r="5905" spans="13:13" x14ac:dyDescent="0.2">
      <c r="M5905" s="118"/>
    </row>
    <row r="5906" spans="13:13" x14ac:dyDescent="0.2">
      <c r="M5906" s="118"/>
    </row>
    <row r="5907" spans="13:13" x14ac:dyDescent="0.2">
      <c r="M5907" s="118"/>
    </row>
    <row r="5908" spans="13:13" x14ac:dyDescent="0.2">
      <c r="M5908" s="118"/>
    </row>
    <row r="5909" spans="13:13" x14ac:dyDescent="0.2">
      <c r="M5909" s="118"/>
    </row>
    <row r="5910" spans="13:13" x14ac:dyDescent="0.2">
      <c r="M5910" s="118"/>
    </row>
    <row r="5911" spans="13:13" x14ac:dyDescent="0.2">
      <c r="M5911" s="118"/>
    </row>
    <row r="5912" spans="13:13" x14ac:dyDescent="0.2">
      <c r="M5912" s="118"/>
    </row>
    <row r="5913" spans="13:13" x14ac:dyDescent="0.2">
      <c r="M5913" s="118"/>
    </row>
    <row r="5914" spans="13:13" x14ac:dyDescent="0.2">
      <c r="M5914" s="118"/>
    </row>
    <row r="5915" spans="13:13" x14ac:dyDescent="0.2">
      <c r="M5915" s="118"/>
    </row>
    <row r="5916" spans="13:13" x14ac:dyDescent="0.2">
      <c r="M5916" s="118"/>
    </row>
    <row r="5917" spans="13:13" x14ac:dyDescent="0.2">
      <c r="M5917" s="118"/>
    </row>
    <row r="5918" spans="13:13" x14ac:dyDescent="0.2">
      <c r="M5918" s="118"/>
    </row>
    <row r="5919" spans="13:13" x14ac:dyDescent="0.2">
      <c r="M5919" s="118"/>
    </row>
    <row r="5920" spans="13:13" x14ac:dyDescent="0.2">
      <c r="M5920" s="118"/>
    </row>
    <row r="5921" spans="13:13" x14ac:dyDescent="0.2">
      <c r="M5921" s="118"/>
    </row>
    <row r="5922" spans="13:13" x14ac:dyDescent="0.2">
      <c r="M5922" s="118"/>
    </row>
    <row r="5923" spans="13:13" x14ac:dyDescent="0.2">
      <c r="M5923" s="118"/>
    </row>
    <row r="5924" spans="13:13" x14ac:dyDescent="0.2">
      <c r="M5924" s="118"/>
    </row>
    <row r="5925" spans="13:13" x14ac:dyDescent="0.2">
      <c r="M5925" s="118"/>
    </row>
    <row r="5926" spans="13:13" x14ac:dyDescent="0.2">
      <c r="M5926" s="118"/>
    </row>
    <row r="5927" spans="13:13" x14ac:dyDescent="0.2">
      <c r="M5927" s="118"/>
    </row>
    <row r="5928" spans="13:13" x14ac:dyDescent="0.2">
      <c r="M5928" s="118"/>
    </row>
    <row r="5929" spans="13:13" x14ac:dyDescent="0.2">
      <c r="M5929" s="118"/>
    </row>
    <row r="5930" spans="13:13" x14ac:dyDescent="0.2">
      <c r="M5930" s="118"/>
    </row>
    <row r="5931" spans="13:13" x14ac:dyDescent="0.2">
      <c r="M5931" s="118"/>
    </row>
    <row r="5932" spans="13:13" x14ac:dyDescent="0.2">
      <c r="M5932" s="118"/>
    </row>
    <row r="5933" spans="13:13" x14ac:dyDescent="0.2">
      <c r="M5933" s="118"/>
    </row>
    <row r="5934" spans="13:13" x14ac:dyDescent="0.2">
      <c r="M5934" s="118"/>
    </row>
    <row r="5935" spans="13:13" x14ac:dyDescent="0.2">
      <c r="M5935" s="118"/>
    </row>
    <row r="5936" spans="13:13" x14ac:dyDescent="0.2">
      <c r="M5936" s="118"/>
    </row>
    <row r="5937" spans="13:13" x14ac:dyDescent="0.2">
      <c r="M5937" s="118"/>
    </row>
    <row r="5938" spans="13:13" x14ac:dyDescent="0.2">
      <c r="M5938" s="118"/>
    </row>
    <row r="5939" spans="13:13" x14ac:dyDescent="0.2">
      <c r="M5939" s="118"/>
    </row>
    <row r="5940" spans="13:13" x14ac:dyDescent="0.2">
      <c r="M5940" s="118"/>
    </row>
    <row r="5941" spans="13:13" x14ac:dyDescent="0.2">
      <c r="M5941" s="118"/>
    </row>
    <row r="5942" spans="13:13" x14ac:dyDescent="0.2">
      <c r="M5942" s="118"/>
    </row>
    <row r="5943" spans="13:13" x14ac:dyDescent="0.2">
      <c r="M5943" s="118"/>
    </row>
    <row r="5944" spans="13:13" x14ac:dyDescent="0.2">
      <c r="M5944" s="118"/>
    </row>
    <row r="5945" spans="13:13" x14ac:dyDescent="0.2">
      <c r="M5945" s="118"/>
    </row>
    <row r="5946" spans="13:13" x14ac:dyDescent="0.2">
      <c r="M5946" s="118"/>
    </row>
    <row r="5947" spans="13:13" x14ac:dyDescent="0.2">
      <c r="M5947" s="118"/>
    </row>
    <row r="5948" spans="13:13" x14ac:dyDescent="0.2">
      <c r="M5948" s="118"/>
    </row>
    <row r="5949" spans="13:13" x14ac:dyDescent="0.2">
      <c r="M5949" s="118"/>
    </row>
    <row r="5950" spans="13:13" x14ac:dyDescent="0.2">
      <c r="M5950" s="118"/>
    </row>
    <row r="5951" spans="13:13" x14ac:dyDescent="0.2">
      <c r="M5951" s="118"/>
    </row>
    <row r="5952" spans="13:13" x14ac:dyDescent="0.2">
      <c r="M5952" s="118"/>
    </row>
    <row r="5953" spans="13:13" x14ac:dyDescent="0.2">
      <c r="M5953" s="118"/>
    </row>
    <row r="5954" spans="13:13" x14ac:dyDescent="0.2">
      <c r="M5954" s="118"/>
    </row>
    <row r="5955" spans="13:13" x14ac:dyDescent="0.2">
      <c r="M5955" s="118"/>
    </row>
    <row r="5956" spans="13:13" x14ac:dyDescent="0.2">
      <c r="M5956" s="118"/>
    </row>
    <row r="5957" spans="13:13" x14ac:dyDescent="0.2">
      <c r="M5957" s="118"/>
    </row>
    <row r="5958" spans="13:13" x14ac:dyDescent="0.2">
      <c r="M5958" s="118"/>
    </row>
    <row r="5959" spans="13:13" x14ac:dyDescent="0.2">
      <c r="M5959" s="118"/>
    </row>
    <row r="5960" spans="13:13" x14ac:dyDescent="0.2">
      <c r="M5960" s="118"/>
    </row>
    <row r="5961" spans="13:13" x14ac:dyDescent="0.2">
      <c r="M5961" s="118"/>
    </row>
    <row r="5962" spans="13:13" x14ac:dyDescent="0.2">
      <c r="M5962" s="118"/>
    </row>
    <row r="5963" spans="13:13" x14ac:dyDescent="0.2">
      <c r="M5963" s="118"/>
    </row>
    <row r="5964" spans="13:13" x14ac:dyDescent="0.2">
      <c r="M5964" s="118"/>
    </row>
    <row r="5965" spans="13:13" x14ac:dyDescent="0.2">
      <c r="M5965" s="118"/>
    </row>
    <row r="5966" spans="13:13" x14ac:dyDescent="0.2">
      <c r="M5966" s="118"/>
    </row>
    <row r="5967" spans="13:13" x14ac:dyDescent="0.2">
      <c r="M5967" s="118"/>
    </row>
    <row r="5968" spans="13:13" x14ac:dyDescent="0.2">
      <c r="M5968" s="118"/>
    </row>
    <row r="5969" spans="13:13" x14ac:dyDescent="0.2">
      <c r="M5969" s="118"/>
    </row>
    <row r="5970" spans="13:13" x14ac:dyDescent="0.2">
      <c r="M5970" s="118"/>
    </row>
    <row r="5971" spans="13:13" x14ac:dyDescent="0.2">
      <c r="M5971" s="118"/>
    </row>
    <row r="5972" spans="13:13" x14ac:dyDescent="0.2">
      <c r="M5972" s="118"/>
    </row>
    <row r="5973" spans="13:13" x14ac:dyDescent="0.2">
      <c r="M5973" s="118"/>
    </row>
    <row r="5974" spans="13:13" x14ac:dyDescent="0.2">
      <c r="M5974" s="118"/>
    </row>
    <row r="5975" spans="13:13" x14ac:dyDescent="0.2">
      <c r="M5975" s="118"/>
    </row>
    <row r="5976" spans="13:13" x14ac:dyDescent="0.2">
      <c r="M5976" s="118"/>
    </row>
    <row r="5977" spans="13:13" x14ac:dyDescent="0.2">
      <c r="M5977" s="118"/>
    </row>
    <row r="5978" spans="13:13" x14ac:dyDescent="0.2">
      <c r="M5978" s="118"/>
    </row>
    <row r="5979" spans="13:13" x14ac:dyDescent="0.2">
      <c r="M5979" s="118"/>
    </row>
    <row r="5980" spans="13:13" x14ac:dyDescent="0.2">
      <c r="M5980" s="118"/>
    </row>
    <row r="5981" spans="13:13" x14ac:dyDescent="0.2">
      <c r="M5981" s="118"/>
    </row>
    <row r="5982" spans="13:13" x14ac:dyDescent="0.2">
      <c r="M5982" s="118"/>
    </row>
    <row r="5983" spans="13:13" x14ac:dyDescent="0.2">
      <c r="M5983" s="118"/>
    </row>
    <row r="5984" spans="13:13" x14ac:dyDescent="0.2">
      <c r="M5984" s="118"/>
    </row>
    <row r="5985" spans="13:13" x14ac:dyDescent="0.2">
      <c r="M5985" s="118"/>
    </row>
    <row r="5986" spans="13:13" x14ac:dyDescent="0.2">
      <c r="M5986" s="118"/>
    </row>
    <row r="5987" spans="13:13" x14ac:dyDescent="0.2">
      <c r="M5987" s="118"/>
    </row>
    <row r="5988" spans="13:13" x14ac:dyDescent="0.2">
      <c r="M5988" s="118"/>
    </row>
    <row r="5989" spans="13:13" x14ac:dyDescent="0.2">
      <c r="M5989" s="118"/>
    </row>
    <row r="5990" spans="13:13" x14ac:dyDescent="0.2">
      <c r="M5990" s="118"/>
    </row>
    <row r="5991" spans="13:13" x14ac:dyDescent="0.2">
      <c r="M5991" s="118"/>
    </row>
    <row r="5992" spans="13:13" x14ac:dyDescent="0.2">
      <c r="M5992" s="118"/>
    </row>
    <row r="5993" spans="13:13" x14ac:dyDescent="0.2">
      <c r="M5993" s="118"/>
    </row>
    <row r="5994" spans="13:13" x14ac:dyDescent="0.2">
      <c r="M5994" s="118"/>
    </row>
    <row r="5995" spans="13:13" x14ac:dyDescent="0.2">
      <c r="M5995" s="118"/>
    </row>
    <row r="5996" spans="13:13" x14ac:dyDescent="0.2">
      <c r="M5996" s="118"/>
    </row>
    <row r="5997" spans="13:13" x14ac:dyDescent="0.2">
      <c r="M5997" s="118"/>
    </row>
    <row r="5998" spans="13:13" x14ac:dyDescent="0.2">
      <c r="M5998" s="118"/>
    </row>
    <row r="5999" spans="13:13" x14ac:dyDescent="0.2">
      <c r="M5999" s="118"/>
    </row>
    <row r="6000" spans="13:13" x14ac:dyDescent="0.2">
      <c r="M6000" s="118"/>
    </row>
    <row r="6001" spans="13:13" x14ac:dyDescent="0.2">
      <c r="M6001" s="118"/>
    </row>
    <row r="6002" spans="13:13" x14ac:dyDescent="0.2">
      <c r="M6002" s="118"/>
    </row>
    <row r="6003" spans="13:13" x14ac:dyDescent="0.2">
      <c r="M6003" s="118"/>
    </row>
    <row r="6004" spans="13:13" x14ac:dyDescent="0.2">
      <c r="M6004" s="118"/>
    </row>
    <row r="6005" spans="13:13" x14ac:dyDescent="0.2">
      <c r="M6005" s="118"/>
    </row>
    <row r="6006" spans="13:13" x14ac:dyDescent="0.2">
      <c r="M6006" s="118"/>
    </row>
    <row r="6007" spans="13:13" x14ac:dyDescent="0.2">
      <c r="M6007" s="118"/>
    </row>
    <row r="6008" spans="13:13" x14ac:dyDescent="0.2">
      <c r="M6008" s="118"/>
    </row>
    <row r="6009" spans="13:13" x14ac:dyDescent="0.2">
      <c r="M6009" s="118"/>
    </row>
    <row r="6010" spans="13:13" x14ac:dyDescent="0.2">
      <c r="M6010" s="118"/>
    </row>
    <row r="6011" spans="13:13" x14ac:dyDescent="0.2">
      <c r="M6011" s="118"/>
    </row>
    <row r="6012" spans="13:13" x14ac:dyDescent="0.2">
      <c r="M6012" s="118"/>
    </row>
    <row r="6013" spans="13:13" x14ac:dyDescent="0.2">
      <c r="M6013" s="118"/>
    </row>
    <row r="6014" spans="13:13" x14ac:dyDescent="0.2">
      <c r="M6014" s="118"/>
    </row>
    <row r="6015" spans="13:13" x14ac:dyDescent="0.2">
      <c r="M6015" s="118"/>
    </row>
    <row r="6016" spans="13:13" x14ac:dyDescent="0.2">
      <c r="M6016" s="118"/>
    </row>
    <row r="6017" spans="13:13" x14ac:dyDescent="0.2">
      <c r="M6017" s="118"/>
    </row>
    <row r="6018" spans="13:13" x14ac:dyDescent="0.2">
      <c r="M6018" s="118"/>
    </row>
    <row r="6019" spans="13:13" x14ac:dyDescent="0.2">
      <c r="M6019" s="118"/>
    </row>
    <row r="6020" spans="13:13" x14ac:dyDescent="0.2">
      <c r="M6020" s="118"/>
    </row>
    <row r="6021" spans="13:13" x14ac:dyDescent="0.2">
      <c r="M6021" s="118"/>
    </row>
    <row r="6022" spans="13:13" x14ac:dyDescent="0.2">
      <c r="M6022" s="118"/>
    </row>
    <row r="6023" spans="13:13" x14ac:dyDescent="0.2">
      <c r="M6023" s="118"/>
    </row>
    <row r="6024" spans="13:13" x14ac:dyDescent="0.2">
      <c r="M6024" s="118"/>
    </row>
    <row r="6025" spans="13:13" x14ac:dyDescent="0.2">
      <c r="M6025" s="118"/>
    </row>
    <row r="6026" spans="13:13" x14ac:dyDescent="0.2">
      <c r="M6026" s="118"/>
    </row>
    <row r="6027" spans="13:13" x14ac:dyDescent="0.2">
      <c r="M6027" s="118"/>
    </row>
    <row r="6028" spans="13:13" x14ac:dyDescent="0.2">
      <c r="M6028" s="118"/>
    </row>
    <row r="6029" spans="13:13" x14ac:dyDescent="0.2">
      <c r="M6029" s="118"/>
    </row>
    <row r="6030" spans="13:13" x14ac:dyDescent="0.2">
      <c r="M6030" s="118"/>
    </row>
    <row r="6031" spans="13:13" x14ac:dyDescent="0.2">
      <c r="M6031" s="118"/>
    </row>
    <row r="6032" spans="13:13" x14ac:dyDescent="0.2">
      <c r="M6032" s="118"/>
    </row>
    <row r="6033" spans="13:13" x14ac:dyDescent="0.2">
      <c r="M6033" s="118"/>
    </row>
    <row r="6034" spans="13:13" x14ac:dyDescent="0.2">
      <c r="M6034" s="118"/>
    </row>
    <row r="6035" spans="13:13" x14ac:dyDescent="0.2">
      <c r="M6035" s="118"/>
    </row>
    <row r="6036" spans="13:13" x14ac:dyDescent="0.2">
      <c r="M6036" s="118"/>
    </row>
    <row r="6037" spans="13:13" x14ac:dyDescent="0.2">
      <c r="M6037" s="118"/>
    </row>
    <row r="6038" spans="13:13" x14ac:dyDescent="0.2">
      <c r="M6038" s="118"/>
    </row>
    <row r="6039" spans="13:13" x14ac:dyDescent="0.2">
      <c r="M6039" s="118"/>
    </row>
    <row r="6040" spans="13:13" x14ac:dyDescent="0.2">
      <c r="M6040" s="118"/>
    </row>
    <row r="6041" spans="13:13" x14ac:dyDescent="0.2">
      <c r="M6041" s="118"/>
    </row>
    <row r="6042" spans="13:13" x14ac:dyDescent="0.2">
      <c r="M6042" s="118"/>
    </row>
    <row r="6043" spans="13:13" x14ac:dyDescent="0.2">
      <c r="M6043" s="118"/>
    </row>
    <row r="6044" spans="13:13" x14ac:dyDescent="0.2">
      <c r="M6044" s="118"/>
    </row>
    <row r="6045" spans="13:13" x14ac:dyDescent="0.2">
      <c r="M6045" s="118"/>
    </row>
    <row r="6046" spans="13:13" x14ac:dyDescent="0.2">
      <c r="M6046" s="118"/>
    </row>
    <row r="6047" spans="13:13" x14ac:dyDescent="0.2">
      <c r="M6047" s="118"/>
    </row>
    <row r="6048" spans="13:13" x14ac:dyDescent="0.2">
      <c r="M6048" s="118"/>
    </row>
    <row r="6049" spans="13:13" x14ac:dyDescent="0.2">
      <c r="M6049" s="118"/>
    </row>
    <row r="6050" spans="13:13" x14ac:dyDescent="0.2">
      <c r="M6050" s="118"/>
    </row>
    <row r="6051" spans="13:13" x14ac:dyDescent="0.2">
      <c r="M6051" s="118"/>
    </row>
    <row r="6052" spans="13:13" x14ac:dyDescent="0.2">
      <c r="M6052" s="118"/>
    </row>
    <row r="6053" spans="13:13" x14ac:dyDescent="0.2">
      <c r="M6053" s="118"/>
    </row>
    <row r="6054" spans="13:13" x14ac:dyDescent="0.2">
      <c r="M6054" s="118"/>
    </row>
    <row r="6055" spans="13:13" x14ac:dyDescent="0.2">
      <c r="M6055" s="118"/>
    </row>
    <row r="6056" spans="13:13" x14ac:dyDescent="0.2">
      <c r="M6056" s="118"/>
    </row>
    <row r="6057" spans="13:13" x14ac:dyDescent="0.2">
      <c r="M6057" s="118"/>
    </row>
    <row r="6058" spans="13:13" x14ac:dyDescent="0.2">
      <c r="M6058" s="118"/>
    </row>
    <row r="6059" spans="13:13" x14ac:dyDescent="0.2">
      <c r="M6059" s="118"/>
    </row>
    <row r="6060" spans="13:13" x14ac:dyDescent="0.2">
      <c r="M6060" s="118"/>
    </row>
    <row r="6061" spans="13:13" x14ac:dyDescent="0.2">
      <c r="M6061" s="118"/>
    </row>
    <row r="6062" spans="13:13" x14ac:dyDescent="0.2">
      <c r="M6062" s="118"/>
    </row>
    <row r="6063" spans="13:13" x14ac:dyDescent="0.2">
      <c r="M6063" s="118"/>
    </row>
    <row r="6064" spans="13:13" x14ac:dyDescent="0.2">
      <c r="M6064" s="118"/>
    </row>
    <row r="6065" spans="13:13" x14ac:dyDescent="0.2">
      <c r="M6065" s="118"/>
    </row>
    <row r="6066" spans="13:13" x14ac:dyDescent="0.2">
      <c r="M6066" s="118"/>
    </row>
    <row r="6067" spans="13:13" x14ac:dyDescent="0.2">
      <c r="M6067" s="118"/>
    </row>
    <row r="6068" spans="13:13" x14ac:dyDescent="0.2">
      <c r="M6068" s="118"/>
    </row>
    <row r="6069" spans="13:13" x14ac:dyDescent="0.2">
      <c r="M6069" s="118"/>
    </row>
    <row r="6070" spans="13:13" x14ac:dyDescent="0.2">
      <c r="M6070" s="118"/>
    </row>
    <row r="6071" spans="13:13" x14ac:dyDescent="0.2">
      <c r="M6071" s="118"/>
    </row>
    <row r="6072" spans="13:13" x14ac:dyDescent="0.2">
      <c r="M6072" s="118"/>
    </row>
    <row r="6073" spans="13:13" x14ac:dyDescent="0.2">
      <c r="M6073" s="118"/>
    </row>
    <row r="6074" spans="13:13" x14ac:dyDescent="0.2">
      <c r="M6074" s="118"/>
    </row>
    <row r="6075" spans="13:13" x14ac:dyDescent="0.2">
      <c r="M6075" s="118"/>
    </row>
    <row r="6076" spans="13:13" x14ac:dyDescent="0.2">
      <c r="M6076" s="118"/>
    </row>
    <row r="6077" spans="13:13" x14ac:dyDescent="0.2">
      <c r="M6077" s="118"/>
    </row>
    <row r="6078" spans="13:13" x14ac:dyDescent="0.2">
      <c r="M6078" s="118"/>
    </row>
    <row r="6079" spans="13:13" x14ac:dyDescent="0.2">
      <c r="M6079" s="118"/>
    </row>
    <row r="6080" spans="13:13" x14ac:dyDescent="0.2">
      <c r="M6080" s="118"/>
    </row>
    <row r="6081" spans="13:13" x14ac:dyDescent="0.2">
      <c r="M6081" s="118"/>
    </row>
    <row r="6082" spans="13:13" x14ac:dyDescent="0.2">
      <c r="M6082" s="118"/>
    </row>
    <row r="6083" spans="13:13" x14ac:dyDescent="0.2">
      <c r="M6083" s="118"/>
    </row>
    <row r="6084" spans="13:13" x14ac:dyDescent="0.2">
      <c r="M6084" s="118"/>
    </row>
    <row r="6085" spans="13:13" x14ac:dyDescent="0.2">
      <c r="M6085" s="118"/>
    </row>
    <row r="6086" spans="13:13" x14ac:dyDescent="0.2">
      <c r="M6086" s="118"/>
    </row>
    <row r="6087" spans="13:13" x14ac:dyDescent="0.2">
      <c r="M6087" s="118"/>
    </row>
    <row r="6088" spans="13:13" x14ac:dyDescent="0.2">
      <c r="M6088" s="118"/>
    </row>
    <row r="6089" spans="13:13" x14ac:dyDescent="0.2">
      <c r="M6089" s="118"/>
    </row>
    <row r="6090" spans="13:13" x14ac:dyDescent="0.2">
      <c r="M6090" s="118"/>
    </row>
    <row r="6091" spans="13:13" x14ac:dyDescent="0.2">
      <c r="M6091" s="118"/>
    </row>
    <row r="6092" spans="13:13" x14ac:dyDescent="0.2">
      <c r="M6092" s="118"/>
    </row>
    <row r="6093" spans="13:13" x14ac:dyDescent="0.2">
      <c r="M6093" s="118"/>
    </row>
    <row r="6094" spans="13:13" x14ac:dyDescent="0.2">
      <c r="M6094" s="118"/>
    </row>
    <row r="6095" spans="13:13" x14ac:dyDescent="0.2">
      <c r="M6095" s="118"/>
    </row>
    <row r="6096" spans="13:13" x14ac:dyDescent="0.2">
      <c r="M6096" s="118"/>
    </row>
    <row r="6097" spans="13:13" x14ac:dyDescent="0.2">
      <c r="M6097" s="118"/>
    </row>
    <row r="6098" spans="13:13" x14ac:dyDescent="0.2">
      <c r="M6098" s="118"/>
    </row>
    <row r="6099" spans="13:13" x14ac:dyDescent="0.2">
      <c r="M6099" s="118"/>
    </row>
    <row r="6100" spans="13:13" x14ac:dyDescent="0.2">
      <c r="M6100" s="118"/>
    </row>
    <row r="6101" spans="13:13" x14ac:dyDescent="0.2">
      <c r="M6101" s="118"/>
    </row>
    <row r="6102" spans="13:13" x14ac:dyDescent="0.2">
      <c r="M6102" s="118"/>
    </row>
    <row r="6103" spans="13:13" x14ac:dyDescent="0.2">
      <c r="M6103" s="118"/>
    </row>
    <row r="6104" spans="13:13" x14ac:dyDescent="0.2">
      <c r="M6104" s="118"/>
    </row>
    <row r="6105" spans="13:13" x14ac:dyDescent="0.2">
      <c r="M6105" s="118"/>
    </row>
    <row r="6106" spans="13:13" x14ac:dyDescent="0.2">
      <c r="M6106" s="118"/>
    </row>
    <row r="6107" spans="13:13" x14ac:dyDescent="0.2">
      <c r="M6107" s="118"/>
    </row>
    <row r="6108" spans="13:13" x14ac:dyDescent="0.2">
      <c r="M6108" s="118"/>
    </row>
    <row r="6109" spans="13:13" x14ac:dyDescent="0.2">
      <c r="M6109" s="118"/>
    </row>
    <row r="6110" spans="13:13" x14ac:dyDescent="0.2">
      <c r="M6110" s="118"/>
    </row>
    <row r="6111" spans="13:13" x14ac:dyDescent="0.2">
      <c r="M6111" s="118"/>
    </row>
    <row r="6112" spans="13:13" x14ac:dyDescent="0.2">
      <c r="M6112" s="118"/>
    </row>
    <row r="6113" spans="13:13" x14ac:dyDescent="0.2">
      <c r="M6113" s="118"/>
    </row>
    <row r="6114" spans="13:13" x14ac:dyDescent="0.2">
      <c r="M6114" s="118"/>
    </row>
    <row r="6115" spans="13:13" x14ac:dyDescent="0.2">
      <c r="M6115" s="118"/>
    </row>
    <row r="6116" spans="13:13" x14ac:dyDescent="0.2">
      <c r="M6116" s="118"/>
    </row>
    <row r="6117" spans="13:13" x14ac:dyDescent="0.2">
      <c r="M6117" s="118"/>
    </row>
    <row r="6118" spans="13:13" x14ac:dyDescent="0.2">
      <c r="M6118" s="118"/>
    </row>
    <row r="6119" spans="13:13" x14ac:dyDescent="0.2">
      <c r="M6119" s="118"/>
    </row>
    <row r="6120" spans="13:13" x14ac:dyDescent="0.2">
      <c r="M6120" s="118"/>
    </row>
    <row r="6121" spans="13:13" x14ac:dyDescent="0.2">
      <c r="M6121" s="118"/>
    </row>
    <row r="6122" spans="13:13" x14ac:dyDescent="0.2">
      <c r="M6122" s="118"/>
    </row>
    <row r="6123" spans="13:13" x14ac:dyDescent="0.2">
      <c r="M6123" s="118"/>
    </row>
    <row r="6124" spans="13:13" x14ac:dyDescent="0.2">
      <c r="M6124" s="118"/>
    </row>
    <row r="6125" spans="13:13" x14ac:dyDescent="0.2">
      <c r="M6125" s="118"/>
    </row>
    <row r="6126" spans="13:13" x14ac:dyDescent="0.2">
      <c r="M6126" s="118"/>
    </row>
    <row r="6127" spans="13:13" x14ac:dyDescent="0.2">
      <c r="M6127" s="118"/>
    </row>
    <row r="6128" spans="13:13" x14ac:dyDescent="0.2">
      <c r="M6128" s="118"/>
    </row>
    <row r="6129" spans="13:13" x14ac:dyDescent="0.2">
      <c r="M6129" s="118"/>
    </row>
    <row r="6130" spans="13:13" x14ac:dyDescent="0.2">
      <c r="M6130" s="118"/>
    </row>
    <row r="6131" spans="13:13" x14ac:dyDescent="0.2">
      <c r="M6131" s="118"/>
    </row>
    <row r="6132" spans="13:13" x14ac:dyDescent="0.2">
      <c r="M6132" s="118"/>
    </row>
    <row r="6133" spans="13:13" x14ac:dyDescent="0.2">
      <c r="M6133" s="118"/>
    </row>
    <row r="6134" spans="13:13" x14ac:dyDescent="0.2">
      <c r="M6134" s="118"/>
    </row>
    <row r="6135" spans="13:13" x14ac:dyDescent="0.2">
      <c r="M6135" s="118"/>
    </row>
    <row r="6136" spans="13:13" x14ac:dyDescent="0.2">
      <c r="M6136" s="118"/>
    </row>
    <row r="6137" spans="13:13" x14ac:dyDescent="0.2">
      <c r="M6137" s="118"/>
    </row>
    <row r="6138" spans="13:13" x14ac:dyDescent="0.2">
      <c r="M6138" s="118"/>
    </row>
    <row r="6139" spans="13:13" x14ac:dyDescent="0.2">
      <c r="M6139" s="118"/>
    </row>
    <row r="6140" spans="13:13" x14ac:dyDescent="0.2">
      <c r="M6140" s="118"/>
    </row>
    <row r="6141" spans="13:13" x14ac:dyDescent="0.2">
      <c r="M6141" s="118"/>
    </row>
    <row r="6142" spans="13:13" x14ac:dyDescent="0.2">
      <c r="M6142" s="118"/>
    </row>
    <row r="6143" spans="13:13" x14ac:dyDescent="0.2">
      <c r="M6143" s="118"/>
    </row>
    <row r="6144" spans="13:13" x14ac:dyDescent="0.2">
      <c r="M6144" s="118"/>
    </row>
    <row r="6145" spans="13:13" x14ac:dyDescent="0.2">
      <c r="M6145" s="118"/>
    </row>
    <row r="6146" spans="13:13" x14ac:dyDescent="0.2">
      <c r="M6146" s="118"/>
    </row>
    <row r="6147" spans="13:13" x14ac:dyDescent="0.2">
      <c r="M6147" s="118"/>
    </row>
    <row r="6148" spans="13:13" x14ac:dyDescent="0.2">
      <c r="M6148" s="118"/>
    </row>
    <row r="6149" spans="13:13" x14ac:dyDescent="0.2">
      <c r="M6149" s="118"/>
    </row>
    <row r="6150" spans="13:13" x14ac:dyDescent="0.2">
      <c r="M6150" s="118"/>
    </row>
    <row r="6151" spans="13:13" x14ac:dyDescent="0.2">
      <c r="M6151" s="118"/>
    </row>
    <row r="6152" spans="13:13" x14ac:dyDescent="0.2">
      <c r="M6152" s="118"/>
    </row>
    <row r="6153" spans="13:13" x14ac:dyDescent="0.2">
      <c r="M6153" s="118"/>
    </row>
    <row r="6154" spans="13:13" x14ac:dyDescent="0.2">
      <c r="M6154" s="118"/>
    </row>
    <row r="6155" spans="13:13" x14ac:dyDescent="0.2">
      <c r="M6155" s="118"/>
    </row>
    <row r="6156" spans="13:13" x14ac:dyDescent="0.2">
      <c r="M6156" s="118"/>
    </row>
    <row r="6157" spans="13:13" x14ac:dyDescent="0.2">
      <c r="M6157" s="118"/>
    </row>
    <row r="6158" spans="13:13" x14ac:dyDescent="0.2">
      <c r="M6158" s="118"/>
    </row>
    <row r="6159" spans="13:13" x14ac:dyDescent="0.2">
      <c r="M6159" s="118"/>
    </row>
    <row r="6160" spans="13:13" x14ac:dyDescent="0.2">
      <c r="M6160" s="118"/>
    </row>
    <row r="6161" spans="13:13" x14ac:dyDescent="0.2">
      <c r="M6161" s="118"/>
    </row>
    <row r="6162" spans="13:13" x14ac:dyDescent="0.2">
      <c r="M6162" s="118"/>
    </row>
    <row r="6163" spans="13:13" x14ac:dyDescent="0.2">
      <c r="M6163" s="118"/>
    </row>
    <row r="6164" spans="13:13" x14ac:dyDescent="0.2">
      <c r="M6164" s="118"/>
    </row>
    <row r="6165" spans="13:13" x14ac:dyDescent="0.2">
      <c r="M6165" s="118"/>
    </row>
    <row r="6166" spans="13:13" x14ac:dyDescent="0.2">
      <c r="M6166" s="118"/>
    </row>
    <row r="6167" spans="13:13" x14ac:dyDescent="0.2">
      <c r="M6167" s="118"/>
    </row>
    <row r="6168" spans="13:13" x14ac:dyDescent="0.2">
      <c r="M6168" s="118"/>
    </row>
    <row r="6169" spans="13:13" x14ac:dyDescent="0.2">
      <c r="M6169" s="118"/>
    </row>
    <row r="6170" spans="13:13" x14ac:dyDescent="0.2">
      <c r="M6170" s="118"/>
    </row>
    <row r="6171" spans="13:13" x14ac:dyDescent="0.2">
      <c r="M6171" s="118"/>
    </row>
    <row r="6172" spans="13:13" x14ac:dyDescent="0.2">
      <c r="M6172" s="118"/>
    </row>
    <row r="6173" spans="13:13" x14ac:dyDescent="0.2">
      <c r="M6173" s="118"/>
    </row>
    <row r="6174" spans="13:13" x14ac:dyDescent="0.2">
      <c r="M6174" s="118"/>
    </row>
    <row r="6175" spans="13:13" x14ac:dyDescent="0.2">
      <c r="M6175" s="118"/>
    </row>
    <row r="6176" spans="13:13" x14ac:dyDescent="0.2">
      <c r="M6176" s="118"/>
    </row>
    <row r="6177" spans="13:13" x14ac:dyDescent="0.2">
      <c r="M6177" s="118"/>
    </row>
    <row r="6178" spans="13:13" x14ac:dyDescent="0.2">
      <c r="M6178" s="118"/>
    </row>
    <row r="6179" spans="13:13" x14ac:dyDescent="0.2">
      <c r="M6179" s="118"/>
    </row>
    <row r="6180" spans="13:13" x14ac:dyDescent="0.2">
      <c r="M6180" s="118"/>
    </row>
    <row r="6181" spans="13:13" x14ac:dyDescent="0.2">
      <c r="M6181" s="118"/>
    </row>
    <row r="6182" spans="13:13" x14ac:dyDescent="0.2">
      <c r="M6182" s="118"/>
    </row>
    <row r="6183" spans="13:13" x14ac:dyDescent="0.2">
      <c r="M6183" s="118"/>
    </row>
    <row r="6184" spans="13:13" x14ac:dyDescent="0.2">
      <c r="M6184" s="118"/>
    </row>
    <row r="6185" spans="13:13" x14ac:dyDescent="0.2">
      <c r="M6185" s="118"/>
    </row>
    <row r="6186" spans="13:13" x14ac:dyDescent="0.2">
      <c r="M6186" s="118"/>
    </row>
    <row r="6187" spans="13:13" x14ac:dyDescent="0.2">
      <c r="M6187" s="118"/>
    </row>
    <row r="6188" spans="13:13" x14ac:dyDescent="0.2">
      <c r="M6188" s="118"/>
    </row>
    <row r="6189" spans="13:13" x14ac:dyDescent="0.2">
      <c r="M6189" s="118"/>
    </row>
    <row r="6190" spans="13:13" x14ac:dyDescent="0.2">
      <c r="M6190" s="118"/>
    </row>
    <row r="6191" spans="13:13" x14ac:dyDescent="0.2">
      <c r="M6191" s="118"/>
    </row>
    <row r="6192" spans="13:13" x14ac:dyDescent="0.2">
      <c r="M6192" s="118"/>
    </row>
    <row r="6193" spans="13:13" x14ac:dyDescent="0.2">
      <c r="M6193" s="118"/>
    </row>
    <row r="6194" spans="13:13" x14ac:dyDescent="0.2">
      <c r="M6194" s="118"/>
    </row>
    <row r="6195" spans="13:13" x14ac:dyDescent="0.2">
      <c r="M6195" s="118"/>
    </row>
    <row r="6196" spans="13:13" x14ac:dyDescent="0.2">
      <c r="M6196" s="118"/>
    </row>
    <row r="6197" spans="13:13" x14ac:dyDescent="0.2">
      <c r="M6197" s="118"/>
    </row>
    <row r="6198" spans="13:13" x14ac:dyDescent="0.2">
      <c r="M6198" s="118"/>
    </row>
    <row r="6199" spans="13:13" x14ac:dyDescent="0.2">
      <c r="M6199" s="118"/>
    </row>
    <row r="6200" spans="13:13" x14ac:dyDescent="0.2">
      <c r="M6200" s="118"/>
    </row>
    <row r="6201" spans="13:13" x14ac:dyDescent="0.2">
      <c r="M6201" s="118"/>
    </row>
    <row r="6202" spans="13:13" x14ac:dyDescent="0.2">
      <c r="M6202" s="118"/>
    </row>
    <row r="6203" spans="13:13" x14ac:dyDescent="0.2">
      <c r="M6203" s="118"/>
    </row>
    <row r="6204" spans="13:13" x14ac:dyDescent="0.2">
      <c r="M6204" s="118"/>
    </row>
    <row r="6205" spans="13:13" x14ac:dyDescent="0.2">
      <c r="M6205" s="118"/>
    </row>
    <row r="6206" spans="13:13" x14ac:dyDescent="0.2">
      <c r="M6206" s="118"/>
    </row>
    <row r="6207" spans="13:13" x14ac:dyDescent="0.2">
      <c r="M6207" s="118"/>
    </row>
    <row r="6208" spans="13:13" x14ac:dyDescent="0.2">
      <c r="M6208" s="118"/>
    </row>
    <row r="6209" spans="13:13" x14ac:dyDescent="0.2">
      <c r="M6209" s="118"/>
    </row>
    <row r="6210" spans="13:13" x14ac:dyDescent="0.2">
      <c r="M6210" s="118"/>
    </row>
    <row r="6211" spans="13:13" x14ac:dyDescent="0.2">
      <c r="M6211" s="118"/>
    </row>
    <row r="6212" spans="13:13" x14ac:dyDescent="0.2">
      <c r="M6212" s="118"/>
    </row>
    <row r="6213" spans="13:13" x14ac:dyDescent="0.2">
      <c r="M6213" s="118"/>
    </row>
    <row r="6214" spans="13:13" x14ac:dyDescent="0.2">
      <c r="M6214" s="118"/>
    </row>
    <row r="6215" spans="13:13" x14ac:dyDescent="0.2">
      <c r="M6215" s="118"/>
    </row>
    <row r="6216" spans="13:13" x14ac:dyDescent="0.2">
      <c r="M6216" s="118"/>
    </row>
    <row r="6217" spans="13:13" x14ac:dyDescent="0.2">
      <c r="M6217" s="118"/>
    </row>
    <row r="6218" spans="13:13" x14ac:dyDescent="0.2">
      <c r="M6218" s="118"/>
    </row>
    <row r="6219" spans="13:13" x14ac:dyDescent="0.2">
      <c r="M6219" s="118"/>
    </row>
    <row r="6220" spans="13:13" x14ac:dyDescent="0.2">
      <c r="M6220" s="118"/>
    </row>
    <row r="6221" spans="13:13" x14ac:dyDescent="0.2">
      <c r="M6221" s="118"/>
    </row>
    <row r="6222" spans="13:13" x14ac:dyDescent="0.2">
      <c r="M6222" s="118"/>
    </row>
    <row r="6223" spans="13:13" x14ac:dyDescent="0.2">
      <c r="M6223" s="118"/>
    </row>
    <row r="6224" spans="13:13" x14ac:dyDescent="0.2">
      <c r="M6224" s="118"/>
    </row>
    <row r="6225" spans="13:13" x14ac:dyDescent="0.2">
      <c r="M6225" s="118"/>
    </row>
    <row r="6226" spans="13:13" x14ac:dyDescent="0.2">
      <c r="M6226" s="118"/>
    </row>
    <row r="6227" spans="13:13" x14ac:dyDescent="0.2">
      <c r="M6227" s="118"/>
    </row>
    <row r="6228" spans="13:13" x14ac:dyDescent="0.2">
      <c r="M6228" s="118"/>
    </row>
    <row r="6229" spans="13:13" x14ac:dyDescent="0.2">
      <c r="M6229" s="118"/>
    </row>
    <row r="6230" spans="13:13" x14ac:dyDescent="0.2">
      <c r="M6230" s="118"/>
    </row>
    <row r="6231" spans="13:13" x14ac:dyDescent="0.2">
      <c r="M6231" s="118"/>
    </row>
    <row r="6232" spans="13:13" x14ac:dyDescent="0.2">
      <c r="M6232" s="118"/>
    </row>
    <row r="6233" spans="13:13" x14ac:dyDescent="0.2">
      <c r="M6233" s="118"/>
    </row>
    <row r="6234" spans="13:13" x14ac:dyDescent="0.2">
      <c r="M6234" s="118"/>
    </row>
    <row r="6235" spans="13:13" x14ac:dyDescent="0.2">
      <c r="M6235" s="118"/>
    </row>
    <row r="6236" spans="13:13" x14ac:dyDescent="0.2">
      <c r="M6236" s="118"/>
    </row>
    <row r="6237" spans="13:13" x14ac:dyDescent="0.2">
      <c r="M6237" s="118"/>
    </row>
    <row r="6238" spans="13:13" x14ac:dyDescent="0.2">
      <c r="M6238" s="118"/>
    </row>
    <row r="6239" spans="13:13" x14ac:dyDescent="0.2">
      <c r="M6239" s="118"/>
    </row>
    <row r="6240" spans="13:13" x14ac:dyDescent="0.2">
      <c r="M6240" s="118"/>
    </row>
    <row r="6241" spans="13:13" x14ac:dyDescent="0.2">
      <c r="M6241" s="118"/>
    </row>
    <row r="6242" spans="13:13" x14ac:dyDescent="0.2">
      <c r="M6242" s="118"/>
    </row>
    <row r="6243" spans="13:13" x14ac:dyDescent="0.2">
      <c r="M6243" s="118"/>
    </row>
    <row r="6244" spans="13:13" x14ac:dyDescent="0.2">
      <c r="M6244" s="118"/>
    </row>
    <row r="6245" spans="13:13" x14ac:dyDescent="0.2">
      <c r="M6245" s="118"/>
    </row>
    <row r="6246" spans="13:13" x14ac:dyDescent="0.2">
      <c r="M6246" s="118"/>
    </row>
    <row r="6247" spans="13:13" x14ac:dyDescent="0.2">
      <c r="M6247" s="118"/>
    </row>
    <row r="6248" spans="13:13" x14ac:dyDescent="0.2">
      <c r="M6248" s="118"/>
    </row>
    <row r="6249" spans="13:13" x14ac:dyDescent="0.2">
      <c r="M6249" s="118"/>
    </row>
    <row r="6250" spans="13:13" x14ac:dyDescent="0.2">
      <c r="M6250" s="118"/>
    </row>
    <row r="6251" spans="13:13" x14ac:dyDescent="0.2">
      <c r="M6251" s="118"/>
    </row>
    <row r="6252" spans="13:13" x14ac:dyDescent="0.2">
      <c r="M6252" s="118"/>
    </row>
    <row r="6253" spans="13:13" x14ac:dyDescent="0.2">
      <c r="M6253" s="118"/>
    </row>
    <row r="6254" spans="13:13" x14ac:dyDescent="0.2">
      <c r="M6254" s="118"/>
    </row>
    <row r="6255" spans="13:13" x14ac:dyDescent="0.2">
      <c r="M6255" s="118"/>
    </row>
    <row r="6256" spans="13:13" x14ac:dyDescent="0.2">
      <c r="M6256" s="118"/>
    </row>
    <row r="6257" spans="13:13" x14ac:dyDescent="0.2">
      <c r="M6257" s="118"/>
    </row>
    <row r="6258" spans="13:13" x14ac:dyDescent="0.2">
      <c r="M6258" s="118"/>
    </row>
    <row r="6259" spans="13:13" x14ac:dyDescent="0.2">
      <c r="M6259" s="118"/>
    </row>
    <row r="6260" spans="13:13" x14ac:dyDescent="0.2">
      <c r="M6260" s="118"/>
    </row>
    <row r="6261" spans="13:13" x14ac:dyDescent="0.2">
      <c r="M6261" s="118"/>
    </row>
    <row r="6262" spans="13:13" x14ac:dyDescent="0.2">
      <c r="M6262" s="118"/>
    </row>
    <row r="6263" spans="13:13" x14ac:dyDescent="0.2">
      <c r="M6263" s="118"/>
    </row>
    <row r="6264" spans="13:13" x14ac:dyDescent="0.2">
      <c r="M6264" s="118"/>
    </row>
    <row r="6265" spans="13:13" x14ac:dyDescent="0.2">
      <c r="M6265" s="118"/>
    </row>
    <row r="6266" spans="13:13" x14ac:dyDescent="0.2">
      <c r="M6266" s="118"/>
    </row>
    <row r="6267" spans="13:13" x14ac:dyDescent="0.2">
      <c r="M6267" s="118"/>
    </row>
    <row r="6268" spans="13:13" x14ac:dyDescent="0.2">
      <c r="M6268" s="118"/>
    </row>
    <row r="6269" spans="13:13" x14ac:dyDescent="0.2">
      <c r="M6269" s="118"/>
    </row>
    <row r="6270" spans="13:13" x14ac:dyDescent="0.2">
      <c r="M6270" s="118"/>
    </row>
    <row r="6271" spans="13:13" x14ac:dyDescent="0.2">
      <c r="M6271" s="118"/>
    </row>
    <row r="6272" spans="13:13" x14ac:dyDescent="0.2">
      <c r="M6272" s="118"/>
    </row>
    <row r="6273" spans="13:13" x14ac:dyDescent="0.2">
      <c r="M6273" s="118"/>
    </row>
    <row r="6274" spans="13:13" x14ac:dyDescent="0.2">
      <c r="M6274" s="118"/>
    </row>
    <row r="6275" spans="13:13" x14ac:dyDescent="0.2">
      <c r="M6275" s="118"/>
    </row>
    <row r="6276" spans="13:13" x14ac:dyDescent="0.2">
      <c r="M6276" s="118"/>
    </row>
    <row r="6277" spans="13:13" x14ac:dyDescent="0.2">
      <c r="M6277" s="118"/>
    </row>
    <row r="6278" spans="13:13" x14ac:dyDescent="0.2">
      <c r="M6278" s="118"/>
    </row>
    <row r="6279" spans="13:13" x14ac:dyDescent="0.2">
      <c r="M6279" s="118"/>
    </row>
    <row r="6280" spans="13:13" x14ac:dyDescent="0.2">
      <c r="M6280" s="118"/>
    </row>
    <row r="6281" spans="13:13" x14ac:dyDescent="0.2">
      <c r="M6281" s="118"/>
    </row>
    <row r="6282" spans="13:13" x14ac:dyDescent="0.2">
      <c r="M6282" s="118"/>
    </row>
    <row r="6283" spans="13:13" x14ac:dyDescent="0.2">
      <c r="M6283" s="118"/>
    </row>
    <row r="6284" spans="13:13" x14ac:dyDescent="0.2">
      <c r="M6284" s="118"/>
    </row>
    <row r="6285" spans="13:13" x14ac:dyDescent="0.2">
      <c r="M6285" s="118"/>
    </row>
    <row r="6286" spans="13:13" x14ac:dyDescent="0.2">
      <c r="M6286" s="118"/>
    </row>
    <row r="6287" spans="13:13" x14ac:dyDescent="0.2">
      <c r="M6287" s="118"/>
    </row>
    <row r="6288" spans="13:13" x14ac:dyDescent="0.2">
      <c r="M6288" s="118"/>
    </row>
    <row r="6289" spans="13:13" x14ac:dyDescent="0.2">
      <c r="M6289" s="118"/>
    </row>
    <row r="6290" spans="13:13" x14ac:dyDescent="0.2">
      <c r="M6290" s="118"/>
    </row>
    <row r="6291" spans="13:13" x14ac:dyDescent="0.2">
      <c r="M6291" s="118"/>
    </row>
    <row r="6292" spans="13:13" x14ac:dyDescent="0.2">
      <c r="M6292" s="118"/>
    </row>
    <row r="6293" spans="13:13" x14ac:dyDescent="0.2">
      <c r="M6293" s="118"/>
    </row>
    <row r="6294" spans="13:13" x14ac:dyDescent="0.2">
      <c r="M6294" s="118"/>
    </row>
    <row r="6295" spans="13:13" x14ac:dyDescent="0.2">
      <c r="M6295" s="118"/>
    </row>
    <row r="6296" spans="13:13" x14ac:dyDescent="0.2">
      <c r="M6296" s="118"/>
    </row>
    <row r="6297" spans="13:13" x14ac:dyDescent="0.2">
      <c r="M6297" s="118"/>
    </row>
    <row r="6298" spans="13:13" x14ac:dyDescent="0.2">
      <c r="M6298" s="118"/>
    </row>
    <row r="6299" spans="13:13" x14ac:dyDescent="0.2">
      <c r="M6299" s="118"/>
    </row>
    <row r="6300" spans="13:13" x14ac:dyDescent="0.2">
      <c r="M6300" s="118"/>
    </row>
    <row r="6301" spans="13:13" x14ac:dyDescent="0.2">
      <c r="M6301" s="118"/>
    </row>
    <row r="6302" spans="13:13" x14ac:dyDescent="0.2">
      <c r="M6302" s="118"/>
    </row>
    <row r="6303" spans="13:13" x14ac:dyDescent="0.2">
      <c r="M6303" s="118"/>
    </row>
    <row r="6304" spans="13:13" x14ac:dyDescent="0.2">
      <c r="M6304" s="118"/>
    </row>
    <row r="6305" spans="13:13" x14ac:dyDescent="0.2">
      <c r="M6305" s="118"/>
    </row>
    <row r="6306" spans="13:13" x14ac:dyDescent="0.2">
      <c r="M6306" s="118"/>
    </row>
    <row r="6307" spans="13:13" x14ac:dyDescent="0.2">
      <c r="M6307" s="118"/>
    </row>
    <row r="6308" spans="13:13" x14ac:dyDescent="0.2">
      <c r="M6308" s="118"/>
    </row>
    <row r="6309" spans="13:13" x14ac:dyDescent="0.2">
      <c r="M6309" s="118"/>
    </row>
    <row r="6310" spans="13:13" x14ac:dyDescent="0.2">
      <c r="M6310" s="118"/>
    </row>
    <row r="6311" spans="13:13" x14ac:dyDescent="0.2">
      <c r="M6311" s="118"/>
    </row>
    <row r="6312" spans="13:13" x14ac:dyDescent="0.2">
      <c r="M6312" s="118"/>
    </row>
    <row r="6313" spans="13:13" x14ac:dyDescent="0.2">
      <c r="M6313" s="118"/>
    </row>
    <row r="6314" spans="13:13" x14ac:dyDescent="0.2">
      <c r="M6314" s="118"/>
    </row>
    <row r="6315" spans="13:13" x14ac:dyDescent="0.2">
      <c r="M6315" s="118"/>
    </row>
    <row r="6316" spans="13:13" x14ac:dyDescent="0.2">
      <c r="M6316" s="118"/>
    </row>
    <row r="6317" spans="13:13" x14ac:dyDescent="0.2">
      <c r="M6317" s="118"/>
    </row>
    <row r="6318" spans="13:13" x14ac:dyDescent="0.2">
      <c r="M6318" s="118"/>
    </row>
    <row r="6319" spans="13:13" x14ac:dyDescent="0.2">
      <c r="M6319" s="118"/>
    </row>
    <row r="6320" spans="13:13" x14ac:dyDescent="0.2">
      <c r="M6320" s="118"/>
    </row>
    <row r="6321" spans="13:13" x14ac:dyDescent="0.2">
      <c r="M6321" s="118"/>
    </row>
    <row r="6322" spans="13:13" x14ac:dyDescent="0.2">
      <c r="M6322" s="118"/>
    </row>
    <row r="6323" spans="13:13" x14ac:dyDescent="0.2">
      <c r="M6323" s="118"/>
    </row>
    <row r="6324" spans="13:13" x14ac:dyDescent="0.2">
      <c r="M6324" s="118"/>
    </row>
    <row r="6325" spans="13:13" x14ac:dyDescent="0.2">
      <c r="M6325" s="118"/>
    </row>
    <row r="6326" spans="13:13" x14ac:dyDescent="0.2">
      <c r="M6326" s="118"/>
    </row>
    <row r="6327" spans="13:13" x14ac:dyDescent="0.2">
      <c r="M6327" s="118"/>
    </row>
    <row r="6328" spans="13:13" x14ac:dyDescent="0.2">
      <c r="M6328" s="118"/>
    </row>
    <row r="6329" spans="13:13" x14ac:dyDescent="0.2">
      <c r="M6329" s="118"/>
    </row>
    <row r="6330" spans="13:13" x14ac:dyDescent="0.2">
      <c r="M6330" s="118"/>
    </row>
    <row r="6331" spans="13:13" x14ac:dyDescent="0.2">
      <c r="M6331" s="118"/>
    </row>
    <row r="6332" spans="13:13" x14ac:dyDescent="0.2">
      <c r="M6332" s="118"/>
    </row>
    <row r="6333" spans="13:13" x14ac:dyDescent="0.2">
      <c r="M6333" s="118"/>
    </row>
    <row r="6334" spans="13:13" x14ac:dyDescent="0.2">
      <c r="M6334" s="118"/>
    </row>
    <row r="6335" spans="13:13" x14ac:dyDescent="0.2">
      <c r="M6335" s="118"/>
    </row>
    <row r="6336" spans="13:13" x14ac:dyDescent="0.2">
      <c r="M6336" s="118"/>
    </row>
    <row r="6337" spans="13:13" x14ac:dyDescent="0.2">
      <c r="M6337" s="118"/>
    </row>
    <row r="6338" spans="13:13" x14ac:dyDescent="0.2">
      <c r="M6338" s="118"/>
    </row>
    <row r="6339" spans="13:13" x14ac:dyDescent="0.2">
      <c r="M6339" s="118"/>
    </row>
    <row r="6340" spans="13:13" x14ac:dyDescent="0.2">
      <c r="M6340" s="118"/>
    </row>
    <row r="6341" spans="13:13" x14ac:dyDescent="0.2">
      <c r="M6341" s="118"/>
    </row>
    <row r="6342" spans="13:13" x14ac:dyDescent="0.2">
      <c r="M6342" s="118"/>
    </row>
    <row r="6343" spans="13:13" x14ac:dyDescent="0.2">
      <c r="M6343" s="118"/>
    </row>
    <row r="6344" spans="13:13" x14ac:dyDescent="0.2">
      <c r="M6344" s="118"/>
    </row>
    <row r="6345" spans="13:13" x14ac:dyDescent="0.2">
      <c r="M6345" s="118"/>
    </row>
    <row r="6346" spans="13:13" x14ac:dyDescent="0.2">
      <c r="M6346" s="118"/>
    </row>
    <row r="6347" spans="13:13" x14ac:dyDescent="0.2">
      <c r="M6347" s="118"/>
    </row>
    <row r="6348" spans="13:13" x14ac:dyDescent="0.2">
      <c r="M6348" s="118"/>
    </row>
    <row r="6349" spans="13:13" x14ac:dyDescent="0.2">
      <c r="M6349" s="118"/>
    </row>
    <row r="6350" spans="13:13" x14ac:dyDescent="0.2">
      <c r="M6350" s="118"/>
    </row>
    <row r="6351" spans="13:13" x14ac:dyDescent="0.2">
      <c r="M6351" s="118"/>
    </row>
    <row r="6352" spans="13:13" x14ac:dyDescent="0.2">
      <c r="M6352" s="118"/>
    </row>
    <row r="6353" spans="13:13" x14ac:dyDescent="0.2">
      <c r="M6353" s="118"/>
    </row>
    <row r="6354" spans="13:13" x14ac:dyDescent="0.2">
      <c r="M6354" s="118"/>
    </row>
    <row r="6355" spans="13:13" x14ac:dyDescent="0.2">
      <c r="M6355" s="118"/>
    </row>
    <row r="6356" spans="13:13" x14ac:dyDescent="0.2">
      <c r="M6356" s="118"/>
    </row>
    <row r="6357" spans="13:13" x14ac:dyDescent="0.2">
      <c r="M6357" s="118"/>
    </row>
    <row r="6358" spans="13:13" x14ac:dyDescent="0.2">
      <c r="M6358" s="118"/>
    </row>
    <row r="6359" spans="13:13" x14ac:dyDescent="0.2">
      <c r="M6359" s="118"/>
    </row>
    <row r="6360" spans="13:13" x14ac:dyDescent="0.2">
      <c r="M6360" s="118"/>
    </row>
    <row r="6361" spans="13:13" x14ac:dyDescent="0.2">
      <c r="M6361" s="118"/>
    </row>
    <row r="6362" spans="13:13" x14ac:dyDescent="0.2">
      <c r="M6362" s="118"/>
    </row>
    <row r="6363" spans="13:13" x14ac:dyDescent="0.2">
      <c r="M6363" s="118"/>
    </row>
    <row r="6364" spans="13:13" x14ac:dyDescent="0.2">
      <c r="M6364" s="118"/>
    </row>
    <row r="6365" spans="13:13" x14ac:dyDescent="0.2">
      <c r="M6365" s="118"/>
    </row>
    <row r="6366" spans="13:13" x14ac:dyDescent="0.2">
      <c r="M6366" s="118"/>
    </row>
    <row r="6367" spans="13:13" x14ac:dyDescent="0.2">
      <c r="M6367" s="118"/>
    </row>
    <row r="6368" spans="13:13" x14ac:dyDescent="0.2">
      <c r="M6368" s="118"/>
    </row>
    <row r="6369" spans="13:13" x14ac:dyDescent="0.2">
      <c r="M6369" s="118"/>
    </row>
    <row r="6370" spans="13:13" x14ac:dyDescent="0.2">
      <c r="M6370" s="118"/>
    </row>
    <row r="6371" spans="13:13" x14ac:dyDescent="0.2">
      <c r="M6371" s="118"/>
    </row>
    <row r="6372" spans="13:13" x14ac:dyDescent="0.2">
      <c r="M6372" s="118"/>
    </row>
    <row r="6373" spans="13:13" x14ac:dyDescent="0.2">
      <c r="M6373" s="118"/>
    </row>
    <row r="6374" spans="13:13" x14ac:dyDescent="0.2">
      <c r="M6374" s="118"/>
    </row>
    <row r="6375" spans="13:13" x14ac:dyDescent="0.2">
      <c r="M6375" s="118"/>
    </row>
    <row r="6376" spans="13:13" x14ac:dyDescent="0.2">
      <c r="M6376" s="118"/>
    </row>
    <row r="6377" spans="13:13" x14ac:dyDescent="0.2">
      <c r="M6377" s="118"/>
    </row>
    <row r="6378" spans="13:13" x14ac:dyDescent="0.2">
      <c r="M6378" s="118"/>
    </row>
    <row r="6379" spans="13:13" x14ac:dyDescent="0.2">
      <c r="M6379" s="118"/>
    </row>
    <row r="6380" spans="13:13" x14ac:dyDescent="0.2">
      <c r="M6380" s="118"/>
    </row>
    <row r="6381" spans="13:13" x14ac:dyDescent="0.2">
      <c r="M6381" s="118"/>
    </row>
    <row r="6382" spans="13:13" x14ac:dyDescent="0.2">
      <c r="M6382" s="118"/>
    </row>
    <row r="6383" spans="13:13" x14ac:dyDescent="0.2">
      <c r="M6383" s="118"/>
    </row>
    <row r="6384" spans="13:13" x14ac:dyDescent="0.2">
      <c r="M6384" s="118"/>
    </row>
    <row r="6385" spans="13:13" x14ac:dyDescent="0.2">
      <c r="M6385" s="118"/>
    </row>
    <row r="6386" spans="13:13" x14ac:dyDescent="0.2">
      <c r="M6386" s="118"/>
    </row>
    <row r="6387" spans="13:13" x14ac:dyDescent="0.2">
      <c r="M6387" s="118"/>
    </row>
    <row r="6388" spans="13:13" x14ac:dyDescent="0.2">
      <c r="M6388" s="118"/>
    </row>
    <row r="6389" spans="13:13" x14ac:dyDescent="0.2">
      <c r="M6389" s="118"/>
    </row>
    <row r="6390" spans="13:13" x14ac:dyDescent="0.2">
      <c r="M6390" s="118"/>
    </row>
    <row r="6391" spans="13:13" x14ac:dyDescent="0.2">
      <c r="M6391" s="118"/>
    </row>
    <row r="6392" spans="13:13" x14ac:dyDescent="0.2">
      <c r="M6392" s="118"/>
    </row>
    <row r="6393" spans="13:13" x14ac:dyDescent="0.2">
      <c r="M6393" s="118"/>
    </row>
    <row r="6394" spans="13:13" x14ac:dyDescent="0.2">
      <c r="M6394" s="118"/>
    </row>
    <row r="6395" spans="13:13" x14ac:dyDescent="0.2">
      <c r="M6395" s="118"/>
    </row>
    <row r="6396" spans="13:13" x14ac:dyDescent="0.2">
      <c r="M6396" s="118"/>
    </row>
    <row r="6397" spans="13:13" x14ac:dyDescent="0.2">
      <c r="M6397" s="118"/>
    </row>
    <row r="6398" spans="13:13" x14ac:dyDescent="0.2">
      <c r="M6398" s="118"/>
    </row>
    <row r="6399" spans="13:13" x14ac:dyDescent="0.2">
      <c r="M6399" s="118"/>
    </row>
    <row r="6400" spans="13:13" x14ac:dyDescent="0.2">
      <c r="M6400" s="118"/>
    </row>
    <row r="6401" spans="13:13" x14ac:dyDescent="0.2">
      <c r="M6401" s="118"/>
    </row>
    <row r="6402" spans="13:13" x14ac:dyDescent="0.2">
      <c r="M6402" s="118"/>
    </row>
    <row r="6403" spans="13:13" x14ac:dyDescent="0.2">
      <c r="M6403" s="118"/>
    </row>
    <row r="6404" spans="13:13" x14ac:dyDescent="0.2">
      <c r="M6404" s="118"/>
    </row>
    <row r="6405" spans="13:13" x14ac:dyDescent="0.2">
      <c r="M6405" s="118"/>
    </row>
    <row r="6406" spans="13:13" x14ac:dyDescent="0.2">
      <c r="M6406" s="118"/>
    </row>
    <row r="6407" spans="13:13" x14ac:dyDescent="0.2">
      <c r="M6407" s="118"/>
    </row>
    <row r="6408" spans="13:13" x14ac:dyDescent="0.2">
      <c r="M6408" s="118"/>
    </row>
    <row r="6409" spans="13:13" x14ac:dyDescent="0.2">
      <c r="M6409" s="118"/>
    </row>
    <row r="6410" spans="13:13" x14ac:dyDescent="0.2">
      <c r="M6410" s="118"/>
    </row>
    <row r="6411" spans="13:13" x14ac:dyDescent="0.2">
      <c r="M6411" s="118"/>
    </row>
    <row r="6412" spans="13:13" x14ac:dyDescent="0.2">
      <c r="M6412" s="118"/>
    </row>
    <row r="6413" spans="13:13" x14ac:dyDescent="0.2">
      <c r="M6413" s="118"/>
    </row>
    <row r="6414" spans="13:13" x14ac:dyDescent="0.2">
      <c r="M6414" s="118"/>
    </row>
    <row r="6415" spans="13:13" x14ac:dyDescent="0.2">
      <c r="M6415" s="118"/>
    </row>
    <row r="6416" spans="13:13" x14ac:dyDescent="0.2">
      <c r="M6416" s="118"/>
    </row>
    <row r="6417" spans="13:13" x14ac:dyDescent="0.2">
      <c r="M6417" s="118"/>
    </row>
    <row r="6418" spans="13:13" x14ac:dyDescent="0.2">
      <c r="M6418" s="118"/>
    </row>
    <row r="6419" spans="13:13" x14ac:dyDescent="0.2">
      <c r="M6419" s="118"/>
    </row>
    <row r="6420" spans="13:13" x14ac:dyDescent="0.2">
      <c r="M6420" s="118"/>
    </row>
    <row r="6421" spans="13:13" x14ac:dyDescent="0.2">
      <c r="M6421" s="118"/>
    </row>
    <row r="6422" spans="13:13" x14ac:dyDescent="0.2">
      <c r="M6422" s="118"/>
    </row>
    <row r="6423" spans="13:13" x14ac:dyDescent="0.2">
      <c r="M6423" s="118"/>
    </row>
    <row r="6424" spans="13:13" x14ac:dyDescent="0.2">
      <c r="M6424" s="118"/>
    </row>
    <row r="6425" spans="13:13" x14ac:dyDescent="0.2">
      <c r="M6425" s="118"/>
    </row>
    <row r="6426" spans="13:13" x14ac:dyDescent="0.2">
      <c r="M6426" s="118"/>
    </row>
    <row r="6427" spans="13:13" x14ac:dyDescent="0.2">
      <c r="M6427" s="118"/>
    </row>
    <row r="6428" spans="13:13" x14ac:dyDescent="0.2">
      <c r="M6428" s="118"/>
    </row>
    <row r="6429" spans="13:13" x14ac:dyDescent="0.2">
      <c r="M6429" s="118"/>
    </row>
    <row r="6430" spans="13:13" x14ac:dyDescent="0.2">
      <c r="M6430" s="118"/>
    </row>
    <row r="6431" spans="13:13" x14ac:dyDescent="0.2">
      <c r="M6431" s="118"/>
    </row>
    <row r="6432" spans="13:13" x14ac:dyDescent="0.2">
      <c r="M6432" s="118"/>
    </row>
    <row r="6433" spans="13:13" x14ac:dyDescent="0.2">
      <c r="M6433" s="118"/>
    </row>
    <row r="6434" spans="13:13" x14ac:dyDescent="0.2">
      <c r="M6434" s="118"/>
    </row>
    <row r="6435" spans="13:13" x14ac:dyDescent="0.2">
      <c r="M6435" s="118"/>
    </row>
    <row r="6436" spans="13:13" x14ac:dyDescent="0.2">
      <c r="M6436" s="118"/>
    </row>
    <row r="6437" spans="13:13" x14ac:dyDescent="0.2">
      <c r="M6437" s="118"/>
    </row>
    <row r="6438" spans="13:13" x14ac:dyDescent="0.2">
      <c r="M6438" s="118"/>
    </row>
    <row r="6439" spans="13:13" x14ac:dyDescent="0.2">
      <c r="M6439" s="118"/>
    </row>
    <row r="6440" spans="13:13" x14ac:dyDescent="0.2">
      <c r="M6440" s="118"/>
    </row>
    <row r="6441" spans="13:13" x14ac:dyDescent="0.2">
      <c r="M6441" s="118"/>
    </row>
    <row r="6442" spans="13:13" x14ac:dyDescent="0.2">
      <c r="M6442" s="118"/>
    </row>
    <row r="6443" spans="13:13" x14ac:dyDescent="0.2">
      <c r="M6443" s="118"/>
    </row>
    <row r="6444" spans="13:13" x14ac:dyDescent="0.2">
      <c r="M6444" s="118"/>
    </row>
    <row r="6445" spans="13:13" x14ac:dyDescent="0.2">
      <c r="M6445" s="118"/>
    </row>
    <row r="6446" spans="13:13" x14ac:dyDescent="0.2">
      <c r="M6446" s="118"/>
    </row>
    <row r="6447" spans="13:13" x14ac:dyDescent="0.2">
      <c r="M6447" s="118"/>
    </row>
    <row r="6448" spans="13:13" x14ac:dyDescent="0.2">
      <c r="M6448" s="118"/>
    </row>
    <row r="6449" spans="13:13" x14ac:dyDescent="0.2">
      <c r="M6449" s="118"/>
    </row>
    <row r="6450" spans="13:13" x14ac:dyDescent="0.2">
      <c r="M6450" s="118"/>
    </row>
    <row r="6451" spans="13:13" x14ac:dyDescent="0.2">
      <c r="M6451" s="118"/>
    </row>
    <row r="6452" spans="13:13" x14ac:dyDescent="0.2">
      <c r="M6452" s="118"/>
    </row>
    <row r="6453" spans="13:13" x14ac:dyDescent="0.2">
      <c r="M6453" s="118"/>
    </row>
    <row r="6454" spans="13:13" x14ac:dyDescent="0.2">
      <c r="M6454" s="118"/>
    </row>
    <row r="6455" spans="13:13" x14ac:dyDescent="0.2">
      <c r="M6455" s="118"/>
    </row>
    <row r="6456" spans="13:13" x14ac:dyDescent="0.2">
      <c r="M6456" s="118"/>
    </row>
    <row r="6457" spans="13:13" x14ac:dyDescent="0.2">
      <c r="M6457" s="118"/>
    </row>
    <row r="6458" spans="13:13" x14ac:dyDescent="0.2">
      <c r="M6458" s="118"/>
    </row>
    <row r="6459" spans="13:13" x14ac:dyDescent="0.2">
      <c r="M6459" s="118"/>
    </row>
    <row r="6460" spans="13:13" x14ac:dyDescent="0.2">
      <c r="M6460" s="118"/>
    </row>
    <row r="6461" spans="13:13" x14ac:dyDescent="0.2">
      <c r="M6461" s="118"/>
    </row>
    <row r="6462" spans="13:13" x14ac:dyDescent="0.2">
      <c r="M6462" s="118"/>
    </row>
    <row r="6463" spans="13:13" x14ac:dyDescent="0.2">
      <c r="M6463" s="118"/>
    </row>
    <row r="6464" spans="13:13" x14ac:dyDescent="0.2">
      <c r="M6464" s="118"/>
    </row>
    <row r="6465" spans="13:13" x14ac:dyDescent="0.2">
      <c r="M6465" s="118"/>
    </row>
    <row r="6466" spans="13:13" x14ac:dyDescent="0.2">
      <c r="M6466" s="118"/>
    </row>
    <row r="6467" spans="13:13" x14ac:dyDescent="0.2">
      <c r="M6467" s="118"/>
    </row>
    <row r="6468" spans="13:13" x14ac:dyDescent="0.2">
      <c r="M6468" s="118"/>
    </row>
    <row r="6469" spans="13:13" x14ac:dyDescent="0.2">
      <c r="M6469" s="118"/>
    </row>
    <row r="6470" spans="13:13" x14ac:dyDescent="0.2">
      <c r="M6470" s="118"/>
    </row>
    <row r="6471" spans="13:13" x14ac:dyDescent="0.2">
      <c r="M6471" s="118"/>
    </row>
    <row r="6472" spans="13:13" x14ac:dyDescent="0.2">
      <c r="M6472" s="118"/>
    </row>
    <row r="6473" spans="13:13" x14ac:dyDescent="0.2">
      <c r="M6473" s="118"/>
    </row>
    <row r="6474" spans="13:13" x14ac:dyDescent="0.2">
      <c r="M6474" s="118"/>
    </row>
    <row r="6475" spans="13:13" x14ac:dyDescent="0.2">
      <c r="M6475" s="118"/>
    </row>
    <row r="6476" spans="13:13" x14ac:dyDescent="0.2">
      <c r="M6476" s="118"/>
    </row>
    <row r="6477" spans="13:13" x14ac:dyDescent="0.2">
      <c r="M6477" s="118"/>
    </row>
    <row r="6478" spans="13:13" x14ac:dyDescent="0.2">
      <c r="M6478" s="118"/>
    </row>
    <row r="6479" spans="13:13" x14ac:dyDescent="0.2">
      <c r="M6479" s="118"/>
    </row>
    <row r="6480" spans="13:13" x14ac:dyDescent="0.2">
      <c r="M6480" s="118"/>
    </row>
    <row r="6481" spans="13:13" x14ac:dyDescent="0.2">
      <c r="M6481" s="118"/>
    </row>
    <row r="6482" spans="13:13" x14ac:dyDescent="0.2">
      <c r="M6482" s="118"/>
    </row>
    <row r="6483" spans="13:13" x14ac:dyDescent="0.2">
      <c r="M6483" s="118"/>
    </row>
    <row r="6484" spans="13:13" x14ac:dyDescent="0.2">
      <c r="M6484" s="118"/>
    </row>
    <row r="6485" spans="13:13" x14ac:dyDescent="0.2">
      <c r="M6485" s="118"/>
    </row>
    <row r="6486" spans="13:13" x14ac:dyDescent="0.2">
      <c r="M6486" s="118"/>
    </row>
    <row r="6487" spans="13:13" x14ac:dyDescent="0.2">
      <c r="M6487" s="118"/>
    </row>
    <row r="6488" spans="13:13" x14ac:dyDescent="0.2">
      <c r="M6488" s="118"/>
    </row>
    <row r="6489" spans="13:13" x14ac:dyDescent="0.2">
      <c r="M6489" s="118"/>
    </row>
    <row r="6490" spans="13:13" x14ac:dyDescent="0.2">
      <c r="M6490" s="118"/>
    </row>
    <row r="6491" spans="13:13" x14ac:dyDescent="0.2">
      <c r="M6491" s="118"/>
    </row>
    <row r="6492" spans="13:13" x14ac:dyDescent="0.2">
      <c r="M6492" s="118"/>
    </row>
    <row r="6493" spans="13:13" x14ac:dyDescent="0.2">
      <c r="M6493" s="118"/>
    </row>
    <row r="6494" spans="13:13" x14ac:dyDescent="0.2">
      <c r="M6494" s="118"/>
    </row>
    <row r="6495" spans="13:13" x14ac:dyDescent="0.2">
      <c r="M6495" s="118"/>
    </row>
    <row r="6496" spans="13:13" x14ac:dyDescent="0.2">
      <c r="M6496" s="118"/>
    </row>
    <row r="6497" spans="13:13" x14ac:dyDescent="0.2">
      <c r="M6497" s="118"/>
    </row>
    <row r="6498" spans="13:13" x14ac:dyDescent="0.2">
      <c r="M6498" s="118"/>
    </row>
    <row r="6499" spans="13:13" x14ac:dyDescent="0.2">
      <c r="M6499" s="118"/>
    </row>
    <row r="6500" spans="13:13" x14ac:dyDescent="0.2">
      <c r="M6500" s="118"/>
    </row>
    <row r="6501" spans="13:13" x14ac:dyDescent="0.2">
      <c r="M6501" s="118"/>
    </row>
    <row r="6502" spans="13:13" x14ac:dyDescent="0.2">
      <c r="M6502" s="118"/>
    </row>
    <row r="6503" spans="13:13" x14ac:dyDescent="0.2">
      <c r="M6503" s="118"/>
    </row>
    <row r="6504" spans="13:13" x14ac:dyDescent="0.2">
      <c r="M6504" s="118"/>
    </row>
    <row r="6505" spans="13:13" x14ac:dyDescent="0.2">
      <c r="M6505" s="118"/>
    </row>
    <row r="6506" spans="13:13" x14ac:dyDescent="0.2">
      <c r="M6506" s="118"/>
    </row>
    <row r="6507" spans="13:13" x14ac:dyDescent="0.2">
      <c r="M6507" s="118"/>
    </row>
    <row r="6508" spans="13:13" x14ac:dyDescent="0.2">
      <c r="M6508" s="118"/>
    </row>
    <row r="6509" spans="13:13" x14ac:dyDescent="0.2">
      <c r="M6509" s="118"/>
    </row>
    <row r="6510" spans="13:13" x14ac:dyDescent="0.2">
      <c r="M6510" s="118"/>
    </row>
    <row r="6511" spans="13:13" x14ac:dyDescent="0.2">
      <c r="M6511" s="118"/>
    </row>
    <row r="6512" spans="13:13" x14ac:dyDescent="0.2">
      <c r="M6512" s="118"/>
    </row>
    <row r="6513" spans="13:13" x14ac:dyDescent="0.2">
      <c r="M6513" s="118"/>
    </row>
    <row r="6514" spans="13:13" x14ac:dyDescent="0.2">
      <c r="M6514" s="118"/>
    </row>
    <row r="6515" spans="13:13" x14ac:dyDescent="0.2">
      <c r="M6515" s="118"/>
    </row>
    <row r="6516" spans="13:13" x14ac:dyDescent="0.2">
      <c r="M6516" s="118"/>
    </row>
    <row r="6517" spans="13:13" x14ac:dyDescent="0.2">
      <c r="M6517" s="118"/>
    </row>
    <row r="6518" spans="13:13" x14ac:dyDescent="0.2">
      <c r="M6518" s="118"/>
    </row>
    <row r="6519" spans="13:13" x14ac:dyDescent="0.2">
      <c r="M6519" s="118"/>
    </row>
    <row r="6520" spans="13:13" x14ac:dyDescent="0.2">
      <c r="M6520" s="118"/>
    </row>
    <row r="6521" spans="13:13" x14ac:dyDescent="0.2">
      <c r="M6521" s="118"/>
    </row>
    <row r="6522" spans="13:13" x14ac:dyDescent="0.2">
      <c r="M6522" s="118"/>
    </row>
    <row r="6523" spans="13:13" x14ac:dyDescent="0.2">
      <c r="M6523" s="118"/>
    </row>
    <row r="6524" spans="13:13" x14ac:dyDescent="0.2">
      <c r="M6524" s="118"/>
    </row>
    <row r="6525" spans="13:13" x14ac:dyDescent="0.2">
      <c r="M6525" s="118"/>
    </row>
    <row r="6526" spans="13:13" x14ac:dyDescent="0.2">
      <c r="M6526" s="118"/>
    </row>
    <row r="6527" spans="13:13" x14ac:dyDescent="0.2">
      <c r="M6527" s="118"/>
    </row>
    <row r="6528" spans="13:13" x14ac:dyDescent="0.2">
      <c r="M6528" s="118"/>
    </row>
    <row r="6529" spans="13:13" x14ac:dyDescent="0.2">
      <c r="M6529" s="118"/>
    </row>
    <row r="6530" spans="13:13" x14ac:dyDescent="0.2">
      <c r="M6530" s="118"/>
    </row>
    <row r="6531" spans="13:13" x14ac:dyDescent="0.2">
      <c r="M6531" s="118"/>
    </row>
    <row r="6532" spans="13:13" x14ac:dyDescent="0.2">
      <c r="M6532" s="118"/>
    </row>
    <row r="6533" spans="13:13" x14ac:dyDescent="0.2">
      <c r="M6533" s="118"/>
    </row>
    <row r="6534" spans="13:13" x14ac:dyDescent="0.2">
      <c r="M6534" s="118"/>
    </row>
    <row r="6535" spans="13:13" x14ac:dyDescent="0.2">
      <c r="M6535" s="118"/>
    </row>
    <row r="6536" spans="13:13" x14ac:dyDescent="0.2">
      <c r="M6536" s="118"/>
    </row>
    <row r="6537" spans="13:13" x14ac:dyDescent="0.2">
      <c r="M6537" s="118"/>
    </row>
    <row r="6538" spans="13:13" x14ac:dyDescent="0.2">
      <c r="M6538" s="118"/>
    </row>
    <row r="6539" spans="13:13" x14ac:dyDescent="0.2">
      <c r="M6539" s="118"/>
    </row>
    <row r="6540" spans="13:13" x14ac:dyDescent="0.2">
      <c r="M6540" s="118"/>
    </row>
    <row r="6541" spans="13:13" x14ac:dyDescent="0.2">
      <c r="M6541" s="118"/>
    </row>
    <row r="6542" spans="13:13" x14ac:dyDescent="0.2">
      <c r="M6542" s="118"/>
    </row>
    <row r="6543" spans="13:13" x14ac:dyDescent="0.2">
      <c r="M6543" s="118"/>
    </row>
    <row r="6544" spans="13:13" x14ac:dyDescent="0.2">
      <c r="M6544" s="118"/>
    </row>
    <row r="6545" spans="13:13" x14ac:dyDescent="0.2">
      <c r="M6545" s="118"/>
    </row>
    <row r="6546" spans="13:13" x14ac:dyDescent="0.2">
      <c r="M6546" s="118"/>
    </row>
    <row r="6547" spans="13:13" x14ac:dyDescent="0.2">
      <c r="M6547" s="118"/>
    </row>
    <row r="6548" spans="13:13" x14ac:dyDescent="0.2">
      <c r="M6548" s="118"/>
    </row>
    <row r="6549" spans="13:13" x14ac:dyDescent="0.2">
      <c r="M6549" s="118"/>
    </row>
    <row r="6550" spans="13:13" x14ac:dyDescent="0.2">
      <c r="M6550" s="118"/>
    </row>
    <row r="6551" spans="13:13" x14ac:dyDescent="0.2">
      <c r="M6551" s="118"/>
    </row>
    <row r="6552" spans="13:13" x14ac:dyDescent="0.2">
      <c r="M6552" s="118"/>
    </row>
    <row r="6553" spans="13:13" x14ac:dyDescent="0.2">
      <c r="M6553" s="118"/>
    </row>
    <row r="6554" spans="13:13" x14ac:dyDescent="0.2">
      <c r="M6554" s="118"/>
    </row>
    <row r="6555" spans="13:13" x14ac:dyDescent="0.2">
      <c r="M6555" s="118"/>
    </row>
    <row r="6556" spans="13:13" x14ac:dyDescent="0.2">
      <c r="M6556" s="118"/>
    </row>
    <row r="6557" spans="13:13" x14ac:dyDescent="0.2">
      <c r="M6557" s="118"/>
    </row>
    <row r="6558" spans="13:13" x14ac:dyDescent="0.2">
      <c r="M6558" s="118"/>
    </row>
    <row r="6559" spans="13:13" x14ac:dyDescent="0.2">
      <c r="M6559" s="118"/>
    </row>
    <row r="6560" spans="13:13" x14ac:dyDescent="0.2">
      <c r="M6560" s="118"/>
    </row>
    <row r="6561" spans="13:13" x14ac:dyDescent="0.2">
      <c r="M6561" s="118"/>
    </row>
    <row r="6562" spans="13:13" x14ac:dyDescent="0.2">
      <c r="M6562" s="118"/>
    </row>
    <row r="6563" spans="13:13" x14ac:dyDescent="0.2">
      <c r="M6563" s="118"/>
    </row>
    <row r="6564" spans="13:13" x14ac:dyDescent="0.2">
      <c r="M6564" s="118"/>
    </row>
    <row r="6565" spans="13:13" x14ac:dyDescent="0.2">
      <c r="M6565" s="118"/>
    </row>
    <row r="6566" spans="13:13" x14ac:dyDescent="0.2">
      <c r="M6566" s="118"/>
    </row>
    <row r="6567" spans="13:13" x14ac:dyDescent="0.2">
      <c r="M6567" s="118"/>
    </row>
    <row r="6568" spans="13:13" x14ac:dyDescent="0.2">
      <c r="M6568" s="118"/>
    </row>
    <row r="6569" spans="13:13" x14ac:dyDescent="0.2">
      <c r="M6569" s="118"/>
    </row>
    <row r="6570" spans="13:13" x14ac:dyDescent="0.2">
      <c r="M6570" s="118"/>
    </row>
    <row r="6571" spans="13:13" x14ac:dyDescent="0.2">
      <c r="M6571" s="118"/>
    </row>
    <row r="6572" spans="13:13" x14ac:dyDescent="0.2">
      <c r="M6572" s="118"/>
    </row>
    <row r="6573" spans="13:13" x14ac:dyDescent="0.2">
      <c r="M6573" s="118"/>
    </row>
    <row r="6574" spans="13:13" x14ac:dyDescent="0.2">
      <c r="M6574" s="118"/>
    </row>
    <row r="6575" spans="13:13" x14ac:dyDescent="0.2">
      <c r="M6575" s="118"/>
    </row>
    <row r="6576" spans="13:13" x14ac:dyDescent="0.2">
      <c r="M6576" s="118"/>
    </row>
    <row r="6577" spans="13:13" x14ac:dyDescent="0.2">
      <c r="M6577" s="118"/>
    </row>
    <row r="6578" spans="13:13" x14ac:dyDescent="0.2">
      <c r="M6578" s="118"/>
    </row>
    <row r="6579" spans="13:13" x14ac:dyDescent="0.2">
      <c r="M6579" s="118"/>
    </row>
    <row r="6580" spans="13:13" x14ac:dyDescent="0.2">
      <c r="M6580" s="118"/>
    </row>
    <row r="6581" spans="13:13" x14ac:dyDescent="0.2">
      <c r="M6581" s="118"/>
    </row>
    <row r="6582" spans="13:13" x14ac:dyDescent="0.2">
      <c r="M6582" s="118"/>
    </row>
    <row r="6583" spans="13:13" x14ac:dyDescent="0.2">
      <c r="M6583" s="118"/>
    </row>
    <row r="6584" spans="13:13" x14ac:dyDescent="0.2">
      <c r="M6584" s="118"/>
    </row>
    <row r="6585" spans="13:13" x14ac:dyDescent="0.2">
      <c r="M6585" s="118"/>
    </row>
    <row r="6586" spans="13:13" x14ac:dyDescent="0.2">
      <c r="M6586" s="118"/>
    </row>
    <row r="6587" spans="13:13" x14ac:dyDescent="0.2">
      <c r="M6587" s="118"/>
    </row>
    <row r="6588" spans="13:13" x14ac:dyDescent="0.2">
      <c r="M6588" s="118"/>
    </row>
    <row r="6589" spans="13:13" x14ac:dyDescent="0.2">
      <c r="M6589" s="118"/>
    </row>
    <row r="6590" spans="13:13" x14ac:dyDescent="0.2">
      <c r="M6590" s="118"/>
    </row>
    <row r="6591" spans="13:13" x14ac:dyDescent="0.2">
      <c r="M6591" s="118"/>
    </row>
    <row r="6592" spans="13:13" x14ac:dyDescent="0.2">
      <c r="M6592" s="118"/>
    </row>
    <row r="6593" spans="13:13" x14ac:dyDescent="0.2">
      <c r="M6593" s="118"/>
    </row>
    <row r="6594" spans="13:13" x14ac:dyDescent="0.2">
      <c r="M6594" s="118"/>
    </row>
    <row r="6595" spans="13:13" x14ac:dyDescent="0.2">
      <c r="M6595" s="118"/>
    </row>
    <row r="6596" spans="13:13" x14ac:dyDescent="0.2">
      <c r="M6596" s="118"/>
    </row>
    <row r="6597" spans="13:13" x14ac:dyDescent="0.2">
      <c r="M6597" s="118"/>
    </row>
    <row r="6598" spans="13:13" x14ac:dyDescent="0.2">
      <c r="M6598" s="118"/>
    </row>
    <row r="6599" spans="13:13" x14ac:dyDescent="0.2">
      <c r="M6599" s="118"/>
    </row>
    <row r="6600" spans="13:13" x14ac:dyDescent="0.2">
      <c r="M6600" s="118"/>
    </row>
    <row r="6601" spans="13:13" x14ac:dyDescent="0.2">
      <c r="M6601" s="118"/>
    </row>
    <row r="6602" spans="13:13" x14ac:dyDescent="0.2">
      <c r="M6602" s="118"/>
    </row>
    <row r="6603" spans="13:13" x14ac:dyDescent="0.2">
      <c r="M6603" s="118"/>
    </row>
    <row r="6604" spans="13:13" x14ac:dyDescent="0.2">
      <c r="M6604" s="118"/>
    </row>
    <row r="6605" spans="13:13" x14ac:dyDescent="0.2">
      <c r="M6605" s="118"/>
    </row>
    <row r="6606" spans="13:13" x14ac:dyDescent="0.2">
      <c r="M6606" s="118"/>
    </row>
    <row r="6607" spans="13:13" x14ac:dyDescent="0.2">
      <c r="M6607" s="118"/>
    </row>
    <row r="6608" spans="13:13" x14ac:dyDescent="0.2">
      <c r="M6608" s="118"/>
    </row>
    <row r="6609" spans="13:13" x14ac:dyDescent="0.2">
      <c r="M6609" s="118"/>
    </row>
    <row r="6610" spans="13:13" x14ac:dyDescent="0.2">
      <c r="M6610" s="118"/>
    </row>
    <row r="6611" spans="13:13" x14ac:dyDescent="0.2">
      <c r="M6611" s="118"/>
    </row>
    <row r="6612" spans="13:13" x14ac:dyDescent="0.2">
      <c r="M6612" s="118"/>
    </row>
    <row r="6613" spans="13:13" x14ac:dyDescent="0.2">
      <c r="M6613" s="118"/>
    </row>
    <row r="6614" spans="13:13" x14ac:dyDescent="0.2">
      <c r="M6614" s="118"/>
    </row>
    <row r="6615" spans="13:13" x14ac:dyDescent="0.2">
      <c r="M6615" s="118"/>
    </row>
    <row r="6616" spans="13:13" x14ac:dyDescent="0.2">
      <c r="M6616" s="118"/>
    </row>
    <row r="6617" spans="13:13" x14ac:dyDescent="0.2">
      <c r="M6617" s="118"/>
    </row>
    <row r="6618" spans="13:13" x14ac:dyDescent="0.2">
      <c r="M6618" s="118"/>
    </row>
    <row r="6619" spans="13:13" x14ac:dyDescent="0.2">
      <c r="M6619" s="118"/>
    </row>
    <row r="6620" spans="13:13" x14ac:dyDescent="0.2">
      <c r="M6620" s="118"/>
    </row>
    <row r="6621" spans="13:13" x14ac:dyDescent="0.2">
      <c r="M6621" s="118"/>
    </row>
    <row r="6622" spans="13:13" x14ac:dyDescent="0.2">
      <c r="M6622" s="118"/>
    </row>
    <row r="6623" spans="13:13" x14ac:dyDescent="0.2">
      <c r="M6623" s="118"/>
    </row>
    <row r="6624" spans="13:13" x14ac:dyDescent="0.2">
      <c r="M6624" s="118"/>
    </row>
    <row r="6625" spans="13:13" x14ac:dyDescent="0.2">
      <c r="M6625" s="118"/>
    </row>
    <row r="6626" spans="13:13" x14ac:dyDescent="0.2">
      <c r="M6626" s="118"/>
    </row>
    <row r="6627" spans="13:13" x14ac:dyDescent="0.2">
      <c r="M6627" s="118"/>
    </row>
    <row r="6628" spans="13:13" x14ac:dyDescent="0.2">
      <c r="M6628" s="118"/>
    </row>
    <row r="6629" spans="13:13" x14ac:dyDescent="0.2">
      <c r="M6629" s="118"/>
    </row>
    <row r="6630" spans="13:13" x14ac:dyDescent="0.2">
      <c r="M6630" s="118"/>
    </row>
    <row r="6631" spans="13:13" x14ac:dyDescent="0.2">
      <c r="M6631" s="118"/>
    </row>
    <row r="6632" spans="13:13" x14ac:dyDescent="0.2">
      <c r="M6632" s="118"/>
    </row>
    <row r="6633" spans="13:13" x14ac:dyDescent="0.2">
      <c r="M6633" s="118"/>
    </row>
    <row r="6634" spans="13:13" x14ac:dyDescent="0.2">
      <c r="M6634" s="118"/>
    </row>
    <row r="6635" spans="13:13" x14ac:dyDescent="0.2">
      <c r="M6635" s="118"/>
    </row>
    <row r="6636" spans="13:13" x14ac:dyDescent="0.2">
      <c r="M6636" s="118"/>
    </row>
    <row r="6637" spans="13:13" x14ac:dyDescent="0.2">
      <c r="M6637" s="118"/>
    </row>
    <row r="6638" spans="13:13" x14ac:dyDescent="0.2">
      <c r="M6638" s="118"/>
    </row>
    <row r="6639" spans="13:13" x14ac:dyDescent="0.2">
      <c r="M6639" s="118"/>
    </row>
    <row r="6640" spans="13:13" x14ac:dyDescent="0.2">
      <c r="M6640" s="118"/>
    </row>
    <row r="6641" spans="13:13" x14ac:dyDescent="0.2">
      <c r="M6641" s="118"/>
    </row>
    <row r="6642" spans="13:13" x14ac:dyDescent="0.2">
      <c r="M6642" s="118"/>
    </row>
    <row r="6643" spans="13:13" x14ac:dyDescent="0.2">
      <c r="M6643" s="118"/>
    </row>
    <row r="6644" spans="13:13" x14ac:dyDescent="0.2">
      <c r="M6644" s="118"/>
    </row>
    <row r="6645" spans="13:13" x14ac:dyDescent="0.2">
      <c r="M6645" s="118"/>
    </row>
    <row r="6646" spans="13:13" x14ac:dyDescent="0.2">
      <c r="M6646" s="118"/>
    </row>
    <row r="6647" spans="13:13" x14ac:dyDescent="0.2">
      <c r="M6647" s="118"/>
    </row>
    <row r="6648" spans="13:13" x14ac:dyDescent="0.2">
      <c r="M6648" s="118"/>
    </row>
    <row r="6649" spans="13:13" x14ac:dyDescent="0.2">
      <c r="M6649" s="118"/>
    </row>
    <row r="6650" spans="13:13" x14ac:dyDescent="0.2">
      <c r="M6650" s="118"/>
    </row>
    <row r="6651" spans="13:13" x14ac:dyDescent="0.2">
      <c r="M6651" s="118"/>
    </row>
    <row r="6652" spans="13:13" x14ac:dyDescent="0.2">
      <c r="M6652" s="118"/>
    </row>
    <row r="6653" spans="13:13" x14ac:dyDescent="0.2">
      <c r="M6653" s="118"/>
    </row>
    <row r="6654" spans="13:13" x14ac:dyDescent="0.2">
      <c r="M6654" s="118"/>
    </row>
    <row r="6655" spans="13:13" x14ac:dyDescent="0.2">
      <c r="M6655" s="118"/>
    </row>
    <row r="6656" spans="13:13" x14ac:dyDescent="0.2">
      <c r="M6656" s="118"/>
    </row>
    <row r="6657" spans="13:13" x14ac:dyDescent="0.2">
      <c r="M6657" s="118"/>
    </row>
    <row r="6658" spans="13:13" x14ac:dyDescent="0.2">
      <c r="M6658" s="118"/>
    </row>
    <row r="6659" spans="13:13" x14ac:dyDescent="0.2">
      <c r="M6659" s="118"/>
    </row>
    <row r="6660" spans="13:13" x14ac:dyDescent="0.2">
      <c r="M6660" s="118"/>
    </row>
    <row r="6661" spans="13:13" x14ac:dyDescent="0.2">
      <c r="M6661" s="118"/>
    </row>
    <row r="6662" spans="13:13" x14ac:dyDescent="0.2">
      <c r="M6662" s="118"/>
    </row>
    <row r="6663" spans="13:13" x14ac:dyDescent="0.2">
      <c r="M6663" s="118"/>
    </row>
    <row r="6664" spans="13:13" x14ac:dyDescent="0.2">
      <c r="M6664" s="118"/>
    </row>
    <row r="6665" spans="13:13" x14ac:dyDescent="0.2">
      <c r="M6665" s="118"/>
    </row>
    <row r="6666" spans="13:13" x14ac:dyDescent="0.2">
      <c r="M6666" s="118"/>
    </row>
    <row r="6667" spans="13:13" x14ac:dyDescent="0.2">
      <c r="M6667" s="118"/>
    </row>
    <row r="6668" spans="13:13" x14ac:dyDescent="0.2">
      <c r="M6668" s="118"/>
    </row>
    <row r="6669" spans="13:13" x14ac:dyDescent="0.2">
      <c r="M6669" s="118"/>
    </row>
    <row r="6670" spans="13:13" x14ac:dyDescent="0.2">
      <c r="M6670" s="118"/>
    </row>
    <row r="6671" spans="13:13" x14ac:dyDescent="0.2">
      <c r="M6671" s="118"/>
    </row>
    <row r="6672" spans="13:13" x14ac:dyDescent="0.2">
      <c r="M6672" s="118"/>
    </row>
    <row r="6673" spans="13:13" x14ac:dyDescent="0.2">
      <c r="M6673" s="118"/>
    </row>
    <row r="6674" spans="13:13" x14ac:dyDescent="0.2">
      <c r="M6674" s="118"/>
    </row>
    <row r="6675" spans="13:13" x14ac:dyDescent="0.2">
      <c r="M6675" s="118"/>
    </row>
    <row r="6676" spans="13:13" x14ac:dyDescent="0.2">
      <c r="M6676" s="118"/>
    </row>
    <row r="6677" spans="13:13" x14ac:dyDescent="0.2">
      <c r="M6677" s="118"/>
    </row>
    <row r="6678" spans="13:13" x14ac:dyDescent="0.2">
      <c r="M6678" s="118"/>
    </row>
    <row r="6679" spans="13:13" x14ac:dyDescent="0.2">
      <c r="M6679" s="118"/>
    </row>
    <row r="6680" spans="13:13" x14ac:dyDescent="0.2">
      <c r="M6680" s="118"/>
    </row>
    <row r="6681" spans="13:13" x14ac:dyDescent="0.2">
      <c r="M6681" s="118"/>
    </row>
    <row r="6682" spans="13:13" x14ac:dyDescent="0.2">
      <c r="M6682" s="118"/>
    </row>
    <row r="6683" spans="13:13" x14ac:dyDescent="0.2">
      <c r="M6683" s="118"/>
    </row>
    <row r="6684" spans="13:13" x14ac:dyDescent="0.2">
      <c r="M6684" s="118"/>
    </row>
    <row r="6685" spans="13:13" x14ac:dyDescent="0.2">
      <c r="M6685" s="118"/>
    </row>
    <row r="6686" spans="13:13" x14ac:dyDescent="0.2">
      <c r="M6686" s="118"/>
    </row>
    <row r="6687" spans="13:13" x14ac:dyDescent="0.2">
      <c r="M6687" s="118"/>
    </row>
    <row r="6688" spans="13:13" x14ac:dyDescent="0.2">
      <c r="M6688" s="118"/>
    </row>
    <row r="6689" spans="13:13" x14ac:dyDescent="0.2">
      <c r="M6689" s="118"/>
    </row>
    <row r="6690" spans="13:13" x14ac:dyDescent="0.2">
      <c r="M6690" s="118"/>
    </row>
    <row r="6691" spans="13:13" x14ac:dyDescent="0.2">
      <c r="M6691" s="118"/>
    </row>
    <row r="6692" spans="13:13" x14ac:dyDescent="0.2">
      <c r="M6692" s="118"/>
    </row>
    <row r="6693" spans="13:13" x14ac:dyDescent="0.2">
      <c r="M6693" s="118"/>
    </row>
    <row r="6694" spans="13:13" x14ac:dyDescent="0.2">
      <c r="M6694" s="118"/>
    </row>
    <row r="6695" spans="13:13" x14ac:dyDescent="0.2">
      <c r="M6695" s="118"/>
    </row>
    <row r="6696" spans="13:13" x14ac:dyDescent="0.2">
      <c r="M6696" s="118"/>
    </row>
    <row r="6697" spans="13:13" x14ac:dyDescent="0.2">
      <c r="M6697" s="118"/>
    </row>
    <row r="6698" spans="13:13" x14ac:dyDescent="0.2">
      <c r="M6698" s="118"/>
    </row>
    <row r="6699" spans="13:13" x14ac:dyDescent="0.2">
      <c r="M6699" s="118"/>
    </row>
    <row r="6700" spans="13:13" x14ac:dyDescent="0.2">
      <c r="M6700" s="118"/>
    </row>
    <row r="6701" spans="13:13" x14ac:dyDescent="0.2">
      <c r="M6701" s="118"/>
    </row>
    <row r="6702" spans="13:13" x14ac:dyDescent="0.2">
      <c r="M6702" s="118"/>
    </row>
    <row r="6703" spans="13:13" x14ac:dyDescent="0.2">
      <c r="M6703" s="118"/>
    </row>
    <row r="6704" spans="13:13" x14ac:dyDescent="0.2">
      <c r="M6704" s="118"/>
    </row>
    <row r="6705" spans="13:13" x14ac:dyDescent="0.2">
      <c r="M6705" s="118"/>
    </row>
    <row r="6706" spans="13:13" x14ac:dyDescent="0.2">
      <c r="M6706" s="118"/>
    </row>
    <row r="6707" spans="13:13" x14ac:dyDescent="0.2">
      <c r="M6707" s="118"/>
    </row>
    <row r="6708" spans="13:13" x14ac:dyDescent="0.2">
      <c r="M6708" s="118"/>
    </row>
    <row r="6709" spans="13:13" x14ac:dyDescent="0.2">
      <c r="M6709" s="118"/>
    </row>
    <row r="6710" spans="13:13" x14ac:dyDescent="0.2">
      <c r="M6710" s="118"/>
    </row>
    <row r="6711" spans="13:13" x14ac:dyDescent="0.2">
      <c r="M6711" s="118"/>
    </row>
    <row r="6712" spans="13:13" x14ac:dyDescent="0.2">
      <c r="M6712" s="118"/>
    </row>
    <row r="6713" spans="13:13" x14ac:dyDescent="0.2">
      <c r="M6713" s="118"/>
    </row>
    <row r="6714" spans="13:13" x14ac:dyDescent="0.2">
      <c r="M6714" s="118"/>
    </row>
    <row r="6715" spans="13:13" x14ac:dyDescent="0.2">
      <c r="M6715" s="118"/>
    </row>
    <row r="6716" spans="13:13" x14ac:dyDescent="0.2">
      <c r="M6716" s="118"/>
    </row>
    <row r="6717" spans="13:13" x14ac:dyDescent="0.2">
      <c r="M6717" s="118"/>
    </row>
    <row r="6718" spans="13:13" x14ac:dyDescent="0.2">
      <c r="M6718" s="118"/>
    </row>
    <row r="6719" spans="13:13" x14ac:dyDescent="0.2">
      <c r="M6719" s="118"/>
    </row>
    <row r="6720" spans="13:13" x14ac:dyDescent="0.2">
      <c r="M6720" s="118"/>
    </row>
    <row r="6721" spans="13:13" x14ac:dyDescent="0.2">
      <c r="M6721" s="118"/>
    </row>
    <row r="6722" spans="13:13" x14ac:dyDescent="0.2">
      <c r="M6722" s="118"/>
    </row>
    <row r="6723" spans="13:13" x14ac:dyDescent="0.2">
      <c r="M6723" s="118"/>
    </row>
    <row r="6724" spans="13:13" x14ac:dyDescent="0.2">
      <c r="M6724" s="118"/>
    </row>
    <row r="6725" spans="13:13" x14ac:dyDescent="0.2">
      <c r="M6725" s="118"/>
    </row>
    <row r="6726" spans="13:13" x14ac:dyDescent="0.2">
      <c r="M6726" s="118"/>
    </row>
    <row r="6727" spans="13:13" x14ac:dyDescent="0.2">
      <c r="M6727" s="118"/>
    </row>
    <row r="6728" spans="13:13" x14ac:dyDescent="0.2">
      <c r="M6728" s="118"/>
    </row>
    <row r="6729" spans="13:13" x14ac:dyDescent="0.2">
      <c r="M6729" s="118"/>
    </row>
    <row r="6730" spans="13:13" x14ac:dyDescent="0.2">
      <c r="M6730" s="118"/>
    </row>
    <row r="6731" spans="13:13" x14ac:dyDescent="0.2">
      <c r="M6731" s="118"/>
    </row>
    <row r="6732" spans="13:13" x14ac:dyDescent="0.2">
      <c r="M6732" s="118"/>
    </row>
    <row r="6733" spans="13:13" x14ac:dyDescent="0.2">
      <c r="M6733" s="118"/>
    </row>
    <row r="6734" spans="13:13" x14ac:dyDescent="0.2">
      <c r="M6734" s="118"/>
    </row>
    <row r="6735" spans="13:13" x14ac:dyDescent="0.2">
      <c r="M6735" s="118"/>
    </row>
    <row r="6736" spans="13:13" x14ac:dyDescent="0.2">
      <c r="M6736" s="118"/>
    </row>
    <row r="6737" spans="13:13" x14ac:dyDescent="0.2">
      <c r="M6737" s="118"/>
    </row>
    <row r="6738" spans="13:13" x14ac:dyDescent="0.2">
      <c r="M6738" s="118"/>
    </row>
    <row r="6739" spans="13:13" x14ac:dyDescent="0.2">
      <c r="M6739" s="118"/>
    </row>
    <row r="6740" spans="13:13" x14ac:dyDescent="0.2">
      <c r="M6740" s="118"/>
    </row>
    <row r="6741" spans="13:13" x14ac:dyDescent="0.2">
      <c r="M6741" s="118"/>
    </row>
    <row r="6742" spans="13:13" x14ac:dyDescent="0.2">
      <c r="M6742" s="118"/>
    </row>
    <row r="6743" spans="13:13" x14ac:dyDescent="0.2">
      <c r="M6743" s="118"/>
    </row>
    <row r="6744" spans="13:13" x14ac:dyDescent="0.2">
      <c r="M6744" s="118"/>
    </row>
    <row r="6745" spans="13:13" x14ac:dyDescent="0.2">
      <c r="M6745" s="118"/>
    </row>
    <row r="6746" spans="13:13" x14ac:dyDescent="0.2">
      <c r="M6746" s="118"/>
    </row>
    <row r="6747" spans="13:13" x14ac:dyDescent="0.2">
      <c r="M6747" s="118"/>
    </row>
    <row r="6748" spans="13:13" x14ac:dyDescent="0.2">
      <c r="M6748" s="118"/>
    </row>
    <row r="6749" spans="13:13" x14ac:dyDescent="0.2">
      <c r="M6749" s="118"/>
    </row>
    <row r="6750" spans="13:13" x14ac:dyDescent="0.2">
      <c r="M6750" s="118"/>
    </row>
    <row r="6751" spans="13:13" x14ac:dyDescent="0.2">
      <c r="M6751" s="118"/>
    </row>
    <row r="6752" spans="13:13" x14ac:dyDescent="0.2">
      <c r="M6752" s="118"/>
    </row>
    <row r="6753" spans="13:13" x14ac:dyDescent="0.2">
      <c r="M6753" s="118"/>
    </row>
    <row r="6754" spans="13:13" x14ac:dyDescent="0.2">
      <c r="M6754" s="118"/>
    </row>
    <row r="6755" spans="13:13" x14ac:dyDescent="0.2">
      <c r="M6755" s="118"/>
    </row>
    <row r="6756" spans="13:13" x14ac:dyDescent="0.2">
      <c r="M6756" s="118"/>
    </row>
    <row r="6757" spans="13:13" x14ac:dyDescent="0.2">
      <c r="M6757" s="118"/>
    </row>
    <row r="6758" spans="13:13" x14ac:dyDescent="0.2">
      <c r="M6758" s="118"/>
    </row>
    <row r="6759" spans="13:13" x14ac:dyDescent="0.2">
      <c r="M6759" s="118"/>
    </row>
    <row r="6760" spans="13:13" x14ac:dyDescent="0.2">
      <c r="M6760" s="118"/>
    </row>
    <row r="6761" spans="13:13" x14ac:dyDescent="0.2">
      <c r="M6761" s="118"/>
    </row>
    <row r="6762" spans="13:13" x14ac:dyDescent="0.2">
      <c r="M6762" s="118"/>
    </row>
    <row r="6763" spans="13:13" x14ac:dyDescent="0.2">
      <c r="M6763" s="118"/>
    </row>
    <row r="6764" spans="13:13" x14ac:dyDescent="0.2">
      <c r="M6764" s="118"/>
    </row>
    <row r="6765" spans="13:13" x14ac:dyDescent="0.2">
      <c r="M6765" s="118"/>
    </row>
    <row r="6766" spans="13:13" x14ac:dyDescent="0.2">
      <c r="M6766" s="118"/>
    </row>
    <row r="6767" spans="13:13" x14ac:dyDescent="0.2">
      <c r="M6767" s="118"/>
    </row>
    <row r="6768" spans="13:13" x14ac:dyDescent="0.2">
      <c r="M6768" s="118"/>
    </row>
    <row r="6769" spans="13:13" x14ac:dyDescent="0.2">
      <c r="M6769" s="118"/>
    </row>
    <row r="6770" spans="13:13" x14ac:dyDescent="0.2">
      <c r="M6770" s="118"/>
    </row>
    <row r="6771" spans="13:13" x14ac:dyDescent="0.2">
      <c r="M6771" s="118"/>
    </row>
    <row r="6772" spans="13:13" x14ac:dyDescent="0.2">
      <c r="M6772" s="118"/>
    </row>
    <row r="6773" spans="13:13" x14ac:dyDescent="0.2">
      <c r="M6773" s="118"/>
    </row>
    <row r="6774" spans="13:13" x14ac:dyDescent="0.2">
      <c r="M6774" s="118"/>
    </row>
    <row r="6775" spans="13:13" x14ac:dyDescent="0.2">
      <c r="M6775" s="118"/>
    </row>
    <row r="6776" spans="13:13" x14ac:dyDescent="0.2">
      <c r="M6776" s="118"/>
    </row>
    <row r="6777" spans="13:13" x14ac:dyDescent="0.2">
      <c r="M6777" s="118"/>
    </row>
    <row r="6778" spans="13:13" x14ac:dyDescent="0.2">
      <c r="M6778" s="118"/>
    </row>
    <row r="6779" spans="13:13" x14ac:dyDescent="0.2">
      <c r="M6779" s="118"/>
    </row>
    <row r="6780" spans="13:13" x14ac:dyDescent="0.2">
      <c r="M6780" s="118"/>
    </row>
    <row r="6781" spans="13:13" x14ac:dyDescent="0.2">
      <c r="M6781" s="118"/>
    </row>
    <row r="6782" spans="13:13" x14ac:dyDescent="0.2">
      <c r="M6782" s="118"/>
    </row>
    <row r="6783" spans="13:13" x14ac:dyDescent="0.2">
      <c r="M6783" s="118"/>
    </row>
    <row r="6784" spans="13:13" x14ac:dyDescent="0.2">
      <c r="M6784" s="118"/>
    </row>
    <row r="6785" spans="13:13" x14ac:dyDescent="0.2">
      <c r="M6785" s="118"/>
    </row>
    <row r="6786" spans="13:13" x14ac:dyDescent="0.2">
      <c r="M6786" s="118"/>
    </row>
    <row r="6787" spans="13:13" x14ac:dyDescent="0.2">
      <c r="M6787" s="118"/>
    </row>
    <row r="6788" spans="13:13" x14ac:dyDescent="0.2">
      <c r="M6788" s="118"/>
    </row>
    <row r="6789" spans="13:13" x14ac:dyDescent="0.2">
      <c r="M6789" s="118"/>
    </row>
    <row r="6790" spans="13:13" x14ac:dyDescent="0.2">
      <c r="M6790" s="118"/>
    </row>
    <row r="6791" spans="13:13" x14ac:dyDescent="0.2">
      <c r="M6791" s="118"/>
    </row>
    <row r="6792" spans="13:13" x14ac:dyDescent="0.2">
      <c r="M6792" s="118"/>
    </row>
    <row r="6793" spans="13:13" x14ac:dyDescent="0.2">
      <c r="M6793" s="118"/>
    </row>
    <row r="6794" spans="13:13" x14ac:dyDescent="0.2">
      <c r="M6794" s="118"/>
    </row>
    <row r="6795" spans="13:13" x14ac:dyDescent="0.2">
      <c r="M6795" s="118"/>
    </row>
    <row r="6796" spans="13:13" x14ac:dyDescent="0.2">
      <c r="M6796" s="118"/>
    </row>
    <row r="6797" spans="13:13" x14ac:dyDescent="0.2">
      <c r="M6797" s="118"/>
    </row>
    <row r="6798" spans="13:13" x14ac:dyDescent="0.2">
      <c r="M6798" s="118"/>
    </row>
    <row r="6799" spans="13:13" x14ac:dyDescent="0.2">
      <c r="M6799" s="118"/>
    </row>
    <row r="6800" spans="13:13" x14ac:dyDescent="0.2">
      <c r="M6800" s="118"/>
    </row>
    <row r="6801" spans="13:13" x14ac:dyDescent="0.2">
      <c r="M6801" s="118"/>
    </row>
    <row r="6802" spans="13:13" x14ac:dyDescent="0.2">
      <c r="M6802" s="118"/>
    </row>
    <row r="6803" spans="13:13" x14ac:dyDescent="0.2">
      <c r="M6803" s="118"/>
    </row>
    <row r="6804" spans="13:13" x14ac:dyDescent="0.2">
      <c r="M6804" s="118"/>
    </row>
    <row r="6805" spans="13:13" x14ac:dyDescent="0.2">
      <c r="M6805" s="118"/>
    </row>
    <row r="6806" spans="13:13" x14ac:dyDescent="0.2">
      <c r="M6806" s="118"/>
    </row>
    <row r="6807" spans="13:13" x14ac:dyDescent="0.2">
      <c r="M6807" s="118"/>
    </row>
    <row r="6808" spans="13:13" x14ac:dyDescent="0.2">
      <c r="M6808" s="118"/>
    </row>
    <row r="6809" spans="13:13" x14ac:dyDescent="0.2">
      <c r="M6809" s="118"/>
    </row>
    <row r="6810" spans="13:13" x14ac:dyDescent="0.2">
      <c r="M6810" s="118"/>
    </row>
    <row r="6811" spans="13:13" x14ac:dyDescent="0.2">
      <c r="M6811" s="118"/>
    </row>
    <row r="6812" spans="13:13" x14ac:dyDescent="0.2">
      <c r="M6812" s="118"/>
    </row>
    <row r="6813" spans="13:13" x14ac:dyDescent="0.2">
      <c r="M6813" s="118"/>
    </row>
    <row r="6814" spans="13:13" x14ac:dyDescent="0.2">
      <c r="M6814" s="118"/>
    </row>
    <row r="6815" spans="13:13" x14ac:dyDescent="0.2">
      <c r="M6815" s="118"/>
    </row>
    <row r="6816" spans="13:13" x14ac:dyDescent="0.2">
      <c r="M6816" s="118"/>
    </row>
    <row r="6817" spans="13:13" x14ac:dyDescent="0.2">
      <c r="M6817" s="118"/>
    </row>
    <row r="6818" spans="13:13" x14ac:dyDescent="0.2">
      <c r="M6818" s="118"/>
    </row>
    <row r="6819" spans="13:13" x14ac:dyDescent="0.2">
      <c r="M6819" s="118"/>
    </row>
    <row r="6820" spans="13:13" x14ac:dyDescent="0.2">
      <c r="M6820" s="118"/>
    </row>
    <row r="6821" spans="13:13" x14ac:dyDescent="0.2">
      <c r="M6821" s="118"/>
    </row>
    <row r="6822" spans="13:13" x14ac:dyDescent="0.2">
      <c r="M6822" s="118"/>
    </row>
    <row r="6823" spans="13:13" x14ac:dyDescent="0.2">
      <c r="M6823" s="118"/>
    </row>
    <row r="6824" spans="13:13" x14ac:dyDescent="0.2">
      <c r="M6824" s="118"/>
    </row>
    <row r="6825" spans="13:13" x14ac:dyDescent="0.2">
      <c r="M6825" s="118"/>
    </row>
    <row r="6826" spans="13:13" x14ac:dyDescent="0.2">
      <c r="M6826" s="118"/>
    </row>
    <row r="6827" spans="13:13" x14ac:dyDescent="0.2">
      <c r="M6827" s="118"/>
    </row>
    <row r="6828" spans="13:13" x14ac:dyDescent="0.2">
      <c r="M6828" s="118"/>
    </row>
    <row r="6829" spans="13:13" x14ac:dyDescent="0.2">
      <c r="M6829" s="118"/>
    </row>
    <row r="6830" spans="13:13" x14ac:dyDescent="0.2">
      <c r="M6830" s="118"/>
    </row>
    <row r="6831" spans="13:13" x14ac:dyDescent="0.2">
      <c r="M6831" s="118"/>
    </row>
    <row r="6832" spans="13:13" x14ac:dyDescent="0.2">
      <c r="M6832" s="118"/>
    </row>
    <row r="6833" spans="13:13" x14ac:dyDescent="0.2">
      <c r="M6833" s="118"/>
    </row>
    <row r="6834" spans="13:13" x14ac:dyDescent="0.2">
      <c r="M6834" s="118"/>
    </row>
    <row r="6835" spans="13:13" x14ac:dyDescent="0.2">
      <c r="M6835" s="118"/>
    </row>
    <row r="6836" spans="13:13" x14ac:dyDescent="0.2">
      <c r="M6836" s="118"/>
    </row>
    <row r="6837" spans="13:13" x14ac:dyDescent="0.2">
      <c r="M6837" s="118"/>
    </row>
    <row r="6838" spans="13:13" x14ac:dyDescent="0.2">
      <c r="M6838" s="118"/>
    </row>
    <row r="6839" spans="13:13" x14ac:dyDescent="0.2">
      <c r="M6839" s="118"/>
    </row>
    <row r="6840" spans="13:13" x14ac:dyDescent="0.2">
      <c r="M6840" s="118"/>
    </row>
    <row r="6841" spans="13:13" x14ac:dyDescent="0.2">
      <c r="M6841" s="118"/>
    </row>
    <row r="6842" spans="13:13" x14ac:dyDescent="0.2">
      <c r="M6842" s="118"/>
    </row>
    <row r="6843" spans="13:13" x14ac:dyDescent="0.2">
      <c r="M6843" s="118"/>
    </row>
    <row r="6844" spans="13:13" x14ac:dyDescent="0.2">
      <c r="M6844" s="118"/>
    </row>
    <row r="6845" spans="13:13" x14ac:dyDescent="0.2">
      <c r="M6845" s="118"/>
    </row>
    <row r="6846" spans="13:13" x14ac:dyDescent="0.2">
      <c r="M6846" s="118"/>
    </row>
    <row r="6847" spans="13:13" x14ac:dyDescent="0.2">
      <c r="M6847" s="118"/>
    </row>
    <row r="6848" spans="13:13" x14ac:dyDescent="0.2">
      <c r="M6848" s="118"/>
    </row>
    <row r="6849" spans="13:13" x14ac:dyDescent="0.2">
      <c r="M6849" s="118"/>
    </row>
    <row r="6850" spans="13:13" x14ac:dyDescent="0.2">
      <c r="M6850" s="118"/>
    </row>
    <row r="6851" spans="13:13" x14ac:dyDescent="0.2">
      <c r="M6851" s="118"/>
    </row>
    <row r="6852" spans="13:13" x14ac:dyDescent="0.2">
      <c r="M6852" s="118"/>
    </row>
    <row r="6853" spans="13:13" x14ac:dyDescent="0.2">
      <c r="M6853" s="118"/>
    </row>
    <row r="6854" spans="13:13" x14ac:dyDescent="0.2">
      <c r="M6854" s="118"/>
    </row>
    <row r="6855" spans="13:13" x14ac:dyDescent="0.2">
      <c r="M6855" s="118"/>
    </row>
    <row r="6856" spans="13:13" x14ac:dyDescent="0.2">
      <c r="M6856" s="118"/>
    </row>
    <row r="6857" spans="13:13" x14ac:dyDescent="0.2">
      <c r="M6857" s="118"/>
    </row>
    <row r="6858" spans="13:13" x14ac:dyDescent="0.2">
      <c r="M6858" s="118"/>
    </row>
    <row r="6859" spans="13:13" x14ac:dyDescent="0.2">
      <c r="M6859" s="118"/>
    </row>
    <row r="6860" spans="13:13" x14ac:dyDescent="0.2">
      <c r="M6860" s="118"/>
    </row>
    <row r="6861" spans="13:13" x14ac:dyDescent="0.2">
      <c r="M6861" s="118"/>
    </row>
    <row r="6862" spans="13:13" x14ac:dyDescent="0.2">
      <c r="M6862" s="118"/>
    </row>
    <row r="6863" spans="13:13" x14ac:dyDescent="0.2">
      <c r="M6863" s="118"/>
    </row>
    <row r="6864" spans="13:13" x14ac:dyDescent="0.2">
      <c r="M6864" s="118"/>
    </row>
    <row r="6865" spans="13:13" x14ac:dyDescent="0.2">
      <c r="M6865" s="118"/>
    </row>
    <row r="6866" spans="13:13" x14ac:dyDescent="0.2">
      <c r="M6866" s="118"/>
    </row>
    <row r="6867" spans="13:13" x14ac:dyDescent="0.2">
      <c r="M6867" s="118"/>
    </row>
    <row r="6868" spans="13:13" x14ac:dyDescent="0.2">
      <c r="M6868" s="118"/>
    </row>
    <row r="6869" spans="13:13" x14ac:dyDescent="0.2">
      <c r="M6869" s="118"/>
    </row>
    <row r="6870" spans="13:13" x14ac:dyDescent="0.2">
      <c r="M6870" s="118"/>
    </row>
    <row r="6871" spans="13:13" x14ac:dyDescent="0.2">
      <c r="M6871" s="118"/>
    </row>
    <row r="6872" spans="13:13" x14ac:dyDescent="0.2">
      <c r="M6872" s="118"/>
    </row>
    <row r="6873" spans="13:13" x14ac:dyDescent="0.2">
      <c r="M6873" s="118"/>
    </row>
    <row r="6874" spans="13:13" x14ac:dyDescent="0.2">
      <c r="M6874" s="118"/>
    </row>
    <row r="6875" spans="13:13" x14ac:dyDescent="0.2">
      <c r="M6875" s="118"/>
    </row>
    <row r="6876" spans="13:13" x14ac:dyDescent="0.2">
      <c r="M6876" s="118"/>
    </row>
    <row r="6877" spans="13:13" x14ac:dyDescent="0.2">
      <c r="M6877" s="118"/>
    </row>
    <row r="6878" spans="13:13" x14ac:dyDescent="0.2">
      <c r="M6878" s="118"/>
    </row>
    <row r="6879" spans="13:13" x14ac:dyDescent="0.2">
      <c r="M6879" s="118"/>
    </row>
    <row r="6880" spans="13:13" x14ac:dyDescent="0.2">
      <c r="M6880" s="118"/>
    </row>
    <row r="6881" spans="13:13" x14ac:dyDescent="0.2">
      <c r="M6881" s="118"/>
    </row>
    <row r="6882" spans="13:13" x14ac:dyDescent="0.2">
      <c r="M6882" s="118"/>
    </row>
    <row r="6883" spans="13:13" x14ac:dyDescent="0.2">
      <c r="M6883" s="118"/>
    </row>
    <row r="6884" spans="13:13" x14ac:dyDescent="0.2">
      <c r="M6884" s="118"/>
    </row>
    <row r="6885" spans="13:13" x14ac:dyDescent="0.2">
      <c r="M6885" s="118"/>
    </row>
    <row r="6886" spans="13:13" x14ac:dyDescent="0.2">
      <c r="M6886" s="118"/>
    </row>
    <row r="6887" spans="13:13" x14ac:dyDescent="0.2">
      <c r="M6887" s="118"/>
    </row>
    <row r="6888" spans="13:13" x14ac:dyDescent="0.2">
      <c r="M6888" s="118"/>
    </row>
    <row r="6889" spans="13:13" x14ac:dyDescent="0.2">
      <c r="M6889" s="118"/>
    </row>
    <row r="6890" spans="13:13" x14ac:dyDescent="0.2">
      <c r="M6890" s="118"/>
    </row>
    <row r="6891" spans="13:13" x14ac:dyDescent="0.2">
      <c r="M6891" s="118"/>
    </row>
    <row r="6892" spans="13:13" x14ac:dyDescent="0.2">
      <c r="M6892" s="118"/>
    </row>
    <row r="6893" spans="13:13" x14ac:dyDescent="0.2">
      <c r="M6893" s="118"/>
    </row>
    <row r="6894" spans="13:13" x14ac:dyDescent="0.2">
      <c r="M6894" s="118"/>
    </row>
    <row r="6895" spans="13:13" x14ac:dyDescent="0.2">
      <c r="M6895" s="118"/>
    </row>
    <row r="6896" spans="13:13" x14ac:dyDescent="0.2">
      <c r="M6896" s="118"/>
    </row>
    <row r="6897" spans="13:13" x14ac:dyDescent="0.2">
      <c r="M6897" s="118"/>
    </row>
    <row r="6898" spans="13:13" x14ac:dyDescent="0.2">
      <c r="M6898" s="118"/>
    </row>
    <row r="6899" spans="13:13" x14ac:dyDescent="0.2">
      <c r="M6899" s="118"/>
    </row>
    <row r="6900" spans="13:13" x14ac:dyDescent="0.2">
      <c r="M6900" s="118"/>
    </row>
    <row r="6901" spans="13:13" x14ac:dyDescent="0.2">
      <c r="M6901" s="118"/>
    </row>
    <row r="6902" spans="13:13" x14ac:dyDescent="0.2">
      <c r="M6902" s="118"/>
    </row>
    <row r="6903" spans="13:13" x14ac:dyDescent="0.2">
      <c r="M6903" s="118"/>
    </row>
    <row r="6904" spans="13:13" x14ac:dyDescent="0.2">
      <c r="M6904" s="118"/>
    </row>
    <row r="6905" spans="13:13" x14ac:dyDescent="0.2">
      <c r="M6905" s="118"/>
    </row>
    <row r="6906" spans="13:13" x14ac:dyDescent="0.2">
      <c r="M6906" s="118"/>
    </row>
    <row r="6907" spans="13:13" x14ac:dyDescent="0.2">
      <c r="M6907" s="118"/>
    </row>
    <row r="6908" spans="13:13" x14ac:dyDescent="0.2">
      <c r="M6908" s="118"/>
    </row>
    <row r="6909" spans="13:13" x14ac:dyDescent="0.2">
      <c r="M6909" s="118"/>
    </row>
    <row r="6910" spans="13:13" x14ac:dyDescent="0.2">
      <c r="M6910" s="118"/>
    </row>
    <row r="6911" spans="13:13" x14ac:dyDescent="0.2">
      <c r="M6911" s="118"/>
    </row>
    <row r="6912" spans="13:13" x14ac:dyDescent="0.2">
      <c r="M6912" s="118"/>
    </row>
    <row r="6913" spans="13:13" x14ac:dyDescent="0.2">
      <c r="M6913" s="118"/>
    </row>
    <row r="6914" spans="13:13" x14ac:dyDescent="0.2">
      <c r="M6914" s="118"/>
    </row>
    <row r="6915" spans="13:13" x14ac:dyDescent="0.2">
      <c r="M6915" s="118"/>
    </row>
    <row r="6916" spans="13:13" x14ac:dyDescent="0.2">
      <c r="M6916" s="118"/>
    </row>
    <row r="6917" spans="13:13" x14ac:dyDescent="0.2">
      <c r="M6917" s="118"/>
    </row>
    <row r="6918" spans="13:13" x14ac:dyDescent="0.2">
      <c r="M6918" s="118"/>
    </row>
    <row r="6919" spans="13:13" x14ac:dyDescent="0.2">
      <c r="M6919" s="118"/>
    </row>
    <row r="6920" spans="13:13" x14ac:dyDescent="0.2">
      <c r="M6920" s="118"/>
    </row>
    <row r="6921" spans="13:13" x14ac:dyDescent="0.2">
      <c r="M6921" s="118"/>
    </row>
    <row r="6922" spans="13:13" x14ac:dyDescent="0.2">
      <c r="M6922" s="118"/>
    </row>
    <row r="6923" spans="13:13" x14ac:dyDescent="0.2">
      <c r="M6923" s="118"/>
    </row>
    <row r="6924" spans="13:13" x14ac:dyDescent="0.2">
      <c r="M6924" s="118"/>
    </row>
    <row r="6925" spans="13:13" x14ac:dyDescent="0.2">
      <c r="M6925" s="118"/>
    </row>
    <row r="6926" spans="13:13" x14ac:dyDescent="0.2">
      <c r="M6926" s="118"/>
    </row>
    <row r="6927" spans="13:13" x14ac:dyDescent="0.2">
      <c r="M6927" s="118"/>
    </row>
    <row r="6928" spans="13:13" x14ac:dyDescent="0.2">
      <c r="M6928" s="118"/>
    </row>
    <row r="6929" spans="13:13" x14ac:dyDescent="0.2">
      <c r="M6929" s="118"/>
    </row>
    <row r="6930" spans="13:13" x14ac:dyDescent="0.2">
      <c r="M6930" s="118"/>
    </row>
    <row r="6931" spans="13:13" x14ac:dyDescent="0.2">
      <c r="M6931" s="118"/>
    </row>
    <row r="6932" spans="13:13" x14ac:dyDescent="0.2">
      <c r="M6932" s="118"/>
    </row>
    <row r="6933" spans="13:13" x14ac:dyDescent="0.2">
      <c r="M6933" s="118"/>
    </row>
    <row r="6934" spans="13:13" x14ac:dyDescent="0.2">
      <c r="M6934" s="118"/>
    </row>
    <row r="6935" spans="13:13" x14ac:dyDescent="0.2">
      <c r="M6935" s="118"/>
    </row>
    <row r="6936" spans="13:13" x14ac:dyDescent="0.2">
      <c r="M6936" s="118"/>
    </row>
    <row r="6937" spans="13:13" x14ac:dyDescent="0.2">
      <c r="M6937" s="118"/>
    </row>
    <row r="6938" spans="13:13" x14ac:dyDescent="0.2">
      <c r="M6938" s="118"/>
    </row>
    <row r="6939" spans="13:13" x14ac:dyDescent="0.2">
      <c r="M6939" s="118"/>
    </row>
    <row r="6940" spans="13:13" x14ac:dyDescent="0.2">
      <c r="M6940" s="118"/>
    </row>
    <row r="6941" spans="13:13" x14ac:dyDescent="0.2">
      <c r="M6941" s="118"/>
    </row>
    <row r="6942" spans="13:13" x14ac:dyDescent="0.2">
      <c r="M6942" s="118"/>
    </row>
    <row r="6943" spans="13:13" x14ac:dyDescent="0.2">
      <c r="M6943" s="118"/>
    </row>
    <row r="6944" spans="13:13" x14ac:dyDescent="0.2">
      <c r="M6944" s="118"/>
    </row>
    <row r="6945" spans="13:13" x14ac:dyDescent="0.2">
      <c r="M6945" s="118"/>
    </row>
    <row r="6946" spans="13:13" x14ac:dyDescent="0.2">
      <c r="M6946" s="118"/>
    </row>
    <row r="6947" spans="13:13" x14ac:dyDescent="0.2">
      <c r="M6947" s="118"/>
    </row>
    <row r="6948" spans="13:13" x14ac:dyDescent="0.2">
      <c r="M6948" s="118"/>
    </row>
    <row r="6949" spans="13:13" x14ac:dyDescent="0.2">
      <c r="M6949" s="118"/>
    </row>
    <row r="6950" spans="13:13" x14ac:dyDescent="0.2">
      <c r="M6950" s="118"/>
    </row>
    <row r="6951" spans="13:13" x14ac:dyDescent="0.2">
      <c r="M6951" s="118"/>
    </row>
    <row r="6952" spans="13:13" x14ac:dyDescent="0.2">
      <c r="M6952" s="118"/>
    </row>
    <row r="6953" spans="13:13" x14ac:dyDescent="0.2">
      <c r="M6953" s="118"/>
    </row>
    <row r="6954" spans="13:13" x14ac:dyDescent="0.2">
      <c r="M6954" s="118"/>
    </row>
    <row r="6955" spans="13:13" x14ac:dyDescent="0.2">
      <c r="M6955" s="118"/>
    </row>
    <row r="6956" spans="13:13" x14ac:dyDescent="0.2">
      <c r="M6956" s="118"/>
    </row>
    <row r="6957" spans="13:13" x14ac:dyDescent="0.2">
      <c r="M6957" s="118"/>
    </row>
    <row r="6958" spans="13:13" x14ac:dyDescent="0.2">
      <c r="M6958" s="118"/>
    </row>
    <row r="6959" spans="13:13" x14ac:dyDescent="0.2">
      <c r="M6959" s="118"/>
    </row>
    <row r="6960" spans="13:13" x14ac:dyDescent="0.2">
      <c r="M6960" s="118"/>
    </row>
    <row r="6961" spans="13:13" x14ac:dyDescent="0.2">
      <c r="M6961" s="118"/>
    </row>
    <row r="6962" spans="13:13" x14ac:dyDescent="0.2">
      <c r="M6962" s="118"/>
    </row>
    <row r="6963" spans="13:13" x14ac:dyDescent="0.2">
      <c r="M6963" s="118"/>
    </row>
    <row r="6964" spans="13:13" x14ac:dyDescent="0.2">
      <c r="M6964" s="118"/>
    </row>
    <row r="6965" spans="13:13" x14ac:dyDescent="0.2">
      <c r="M6965" s="118"/>
    </row>
    <row r="6966" spans="13:13" x14ac:dyDescent="0.2">
      <c r="M6966" s="118"/>
    </row>
    <row r="6967" spans="13:13" x14ac:dyDescent="0.2">
      <c r="M6967" s="118"/>
    </row>
    <row r="6968" spans="13:13" x14ac:dyDescent="0.2">
      <c r="M6968" s="118"/>
    </row>
    <row r="6969" spans="13:13" x14ac:dyDescent="0.2">
      <c r="M6969" s="118"/>
    </row>
    <row r="6970" spans="13:13" x14ac:dyDescent="0.2">
      <c r="M6970" s="118"/>
    </row>
    <row r="6971" spans="13:13" x14ac:dyDescent="0.2">
      <c r="M6971" s="118"/>
    </row>
    <row r="6972" spans="13:13" x14ac:dyDescent="0.2">
      <c r="M6972" s="118"/>
    </row>
    <row r="6973" spans="13:13" x14ac:dyDescent="0.2">
      <c r="M6973" s="118"/>
    </row>
    <row r="6974" spans="13:13" x14ac:dyDescent="0.2">
      <c r="M6974" s="118"/>
    </row>
    <row r="6975" spans="13:13" x14ac:dyDescent="0.2">
      <c r="M6975" s="118"/>
    </row>
    <row r="6976" spans="13:13" x14ac:dyDescent="0.2">
      <c r="M6976" s="118"/>
    </row>
    <row r="6977" spans="13:13" x14ac:dyDescent="0.2">
      <c r="M6977" s="118"/>
    </row>
    <row r="6978" spans="13:13" x14ac:dyDescent="0.2">
      <c r="M6978" s="118"/>
    </row>
    <row r="6979" spans="13:13" x14ac:dyDescent="0.2">
      <c r="M6979" s="118"/>
    </row>
    <row r="6980" spans="13:13" x14ac:dyDescent="0.2">
      <c r="M6980" s="118"/>
    </row>
    <row r="6981" spans="13:13" x14ac:dyDescent="0.2">
      <c r="M6981" s="118"/>
    </row>
    <row r="6982" spans="13:13" x14ac:dyDescent="0.2">
      <c r="M6982" s="118"/>
    </row>
    <row r="6983" spans="13:13" x14ac:dyDescent="0.2">
      <c r="M6983" s="118"/>
    </row>
    <row r="6984" spans="13:13" x14ac:dyDescent="0.2">
      <c r="M6984" s="118"/>
    </row>
    <row r="6985" spans="13:13" x14ac:dyDescent="0.2">
      <c r="M6985" s="118"/>
    </row>
    <row r="6986" spans="13:13" x14ac:dyDescent="0.2">
      <c r="M6986" s="118"/>
    </row>
    <row r="6987" spans="13:13" x14ac:dyDescent="0.2">
      <c r="M6987" s="118"/>
    </row>
    <row r="6988" spans="13:13" x14ac:dyDescent="0.2">
      <c r="M6988" s="118"/>
    </row>
    <row r="6989" spans="13:13" x14ac:dyDescent="0.2">
      <c r="M6989" s="118"/>
    </row>
    <row r="6990" spans="13:13" x14ac:dyDescent="0.2">
      <c r="M6990" s="118"/>
    </row>
    <row r="6991" spans="13:13" x14ac:dyDescent="0.2">
      <c r="M6991" s="118"/>
    </row>
    <row r="6992" spans="13:13" x14ac:dyDescent="0.2">
      <c r="M6992" s="118"/>
    </row>
    <row r="6993" spans="13:13" x14ac:dyDescent="0.2">
      <c r="M6993" s="118"/>
    </row>
    <row r="6994" spans="13:13" x14ac:dyDescent="0.2">
      <c r="M6994" s="118"/>
    </row>
    <row r="6995" spans="13:13" x14ac:dyDescent="0.2">
      <c r="M6995" s="118"/>
    </row>
    <row r="6996" spans="13:13" x14ac:dyDescent="0.2">
      <c r="M6996" s="118"/>
    </row>
    <row r="6997" spans="13:13" x14ac:dyDescent="0.2">
      <c r="M6997" s="118"/>
    </row>
    <row r="6998" spans="13:13" x14ac:dyDescent="0.2">
      <c r="M6998" s="118"/>
    </row>
    <row r="6999" spans="13:13" x14ac:dyDescent="0.2">
      <c r="M6999" s="118"/>
    </row>
    <row r="7000" spans="13:13" x14ac:dyDescent="0.2">
      <c r="M7000" s="118"/>
    </row>
    <row r="7001" spans="13:13" x14ac:dyDescent="0.2">
      <c r="M7001" s="118"/>
    </row>
    <row r="7002" spans="13:13" x14ac:dyDescent="0.2">
      <c r="M7002" s="118"/>
    </row>
    <row r="7003" spans="13:13" x14ac:dyDescent="0.2">
      <c r="M7003" s="118"/>
    </row>
    <row r="7004" spans="13:13" x14ac:dyDescent="0.2">
      <c r="M7004" s="118"/>
    </row>
    <row r="7005" spans="13:13" x14ac:dyDescent="0.2">
      <c r="M7005" s="118"/>
    </row>
    <row r="7006" spans="13:13" x14ac:dyDescent="0.2">
      <c r="M7006" s="118"/>
    </row>
    <row r="7007" spans="13:13" x14ac:dyDescent="0.2">
      <c r="M7007" s="118"/>
    </row>
    <row r="7008" spans="13:13" x14ac:dyDescent="0.2">
      <c r="M7008" s="118"/>
    </row>
    <row r="7009" spans="13:13" x14ac:dyDescent="0.2">
      <c r="M7009" s="118"/>
    </row>
    <row r="7010" spans="13:13" x14ac:dyDescent="0.2">
      <c r="M7010" s="118"/>
    </row>
    <row r="7011" spans="13:13" x14ac:dyDescent="0.2">
      <c r="M7011" s="118"/>
    </row>
    <row r="7012" spans="13:13" x14ac:dyDescent="0.2">
      <c r="M7012" s="118"/>
    </row>
    <row r="7013" spans="13:13" x14ac:dyDescent="0.2">
      <c r="M7013" s="118"/>
    </row>
    <row r="7014" spans="13:13" x14ac:dyDescent="0.2">
      <c r="M7014" s="118"/>
    </row>
    <row r="7015" spans="13:13" x14ac:dyDescent="0.2">
      <c r="M7015" s="118"/>
    </row>
    <row r="7016" spans="13:13" x14ac:dyDescent="0.2">
      <c r="M7016" s="118"/>
    </row>
    <row r="7017" spans="13:13" x14ac:dyDescent="0.2">
      <c r="M7017" s="118"/>
    </row>
    <row r="7018" spans="13:13" x14ac:dyDescent="0.2">
      <c r="M7018" s="118"/>
    </row>
    <row r="7019" spans="13:13" x14ac:dyDescent="0.2">
      <c r="M7019" s="118"/>
    </row>
    <row r="7020" spans="13:13" x14ac:dyDescent="0.2">
      <c r="M7020" s="118"/>
    </row>
    <row r="7021" spans="13:13" x14ac:dyDescent="0.2">
      <c r="M7021" s="118"/>
    </row>
    <row r="7022" spans="13:13" x14ac:dyDescent="0.2">
      <c r="M7022" s="118"/>
    </row>
    <row r="7023" spans="13:13" x14ac:dyDescent="0.2">
      <c r="M7023" s="118"/>
    </row>
    <row r="7024" spans="13:13" x14ac:dyDescent="0.2">
      <c r="M7024" s="118"/>
    </row>
    <row r="7025" spans="13:13" x14ac:dyDescent="0.2">
      <c r="M7025" s="118"/>
    </row>
    <row r="7026" spans="13:13" x14ac:dyDescent="0.2">
      <c r="M7026" s="118"/>
    </row>
    <row r="7027" spans="13:13" x14ac:dyDescent="0.2">
      <c r="M7027" s="118"/>
    </row>
    <row r="7028" spans="13:13" x14ac:dyDescent="0.2">
      <c r="M7028" s="118"/>
    </row>
    <row r="7029" spans="13:13" x14ac:dyDescent="0.2">
      <c r="M7029" s="118"/>
    </row>
    <row r="7030" spans="13:13" x14ac:dyDescent="0.2">
      <c r="M7030" s="118"/>
    </row>
    <row r="7031" spans="13:13" x14ac:dyDescent="0.2">
      <c r="M7031" s="118"/>
    </row>
    <row r="7032" spans="13:13" x14ac:dyDescent="0.2">
      <c r="M7032" s="118"/>
    </row>
    <row r="7033" spans="13:13" x14ac:dyDescent="0.2">
      <c r="M7033" s="118"/>
    </row>
    <row r="7034" spans="13:13" x14ac:dyDescent="0.2">
      <c r="M7034" s="118"/>
    </row>
    <row r="7035" spans="13:13" x14ac:dyDescent="0.2">
      <c r="M7035" s="118"/>
    </row>
    <row r="7036" spans="13:13" x14ac:dyDescent="0.2">
      <c r="M7036" s="118"/>
    </row>
    <row r="7037" spans="13:13" x14ac:dyDescent="0.2">
      <c r="M7037" s="118"/>
    </row>
    <row r="7038" spans="13:13" x14ac:dyDescent="0.2">
      <c r="M7038" s="118"/>
    </row>
    <row r="7039" spans="13:13" x14ac:dyDescent="0.2">
      <c r="M7039" s="118"/>
    </row>
    <row r="7040" spans="13:13" x14ac:dyDescent="0.2">
      <c r="M7040" s="118"/>
    </row>
    <row r="7041" spans="13:13" x14ac:dyDescent="0.2">
      <c r="M7041" s="118"/>
    </row>
    <row r="7042" spans="13:13" x14ac:dyDescent="0.2">
      <c r="M7042" s="118"/>
    </row>
    <row r="7043" spans="13:13" x14ac:dyDescent="0.2">
      <c r="M7043" s="118"/>
    </row>
    <row r="7044" spans="13:13" x14ac:dyDescent="0.2">
      <c r="M7044" s="118"/>
    </row>
    <row r="7045" spans="13:13" x14ac:dyDescent="0.2">
      <c r="M7045" s="118"/>
    </row>
    <row r="7046" spans="13:13" x14ac:dyDescent="0.2">
      <c r="M7046" s="118"/>
    </row>
    <row r="7047" spans="13:13" x14ac:dyDescent="0.2">
      <c r="M7047" s="118"/>
    </row>
    <row r="7048" spans="13:13" x14ac:dyDescent="0.2">
      <c r="M7048" s="118"/>
    </row>
    <row r="7049" spans="13:13" x14ac:dyDescent="0.2">
      <c r="M7049" s="118"/>
    </row>
    <row r="7050" spans="13:13" x14ac:dyDescent="0.2">
      <c r="M7050" s="118"/>
    </row>
    <row r="7051" spans="13:13" x14ac:dyDescent="0.2">
      <c r="M7051" s="118"/>
    </row>
    <row r="7052" spans="13:13" x14ac:dyDescent="0.2">
      <c r="M7052" s="118"/>
    </row>
    <row r="7053" spans="13:13" x14ac:dyDescent="0.2">
      <c r="M7053" s="118"/>
    </row>
    <row r="7054" spans="13:13" x14ac:dyDescent="0.2">
      <c r="M7054" s="118"/>
    </row>
    <row r="7055" spans="13:13" x14ac:dyDescent="0.2">
      <c r="M7055" s="118"/>
    </row>
    <row r="7056" spans="13:13" x14ac:dyDescent="0.2">
      <c r="M7056" s="118"/>
    </row>
    <row r="7057" spans="13:13" x14ac:dyDescent="0.2">
      <c r="M7057" s="118"/>
    </row>
    <row r="7058" spans="13:13" x14ac:dyDescent="0.2">
      <c r="M7058" s="118"/>
    </row>
    <row r="7059" spans="13:13" x14ac:dyDescent="0.2">
      <c r="M7059" s="118"/>
    </row>
    <row r="7060" spans="13:13" x14ac:dyDescent="0.2">
      <c r="M7060" s="118"/>
    </row>
    <row r="7061" spans="13:13" x14ac:dyDescent="0.2">
      <c r="M7061" s="118"/>
    </row>
    <row r="7062" spans="13:13" x14ac:dyDescent="0.2">
      <c r="M7062" s="118"/>
    </row>
    <row r="7063" spans="13:13" x14ac:dyDescent="0.2">
      <c r="M7063" s="118"/>
    </row>
    <row r="7064" spans="13:13" x14ac:dyDescent="0.2">
      <c r="M7064" s="118"/>
    </row>
    <row r="7065" spans="13:13" x14ac:dyDescent="0.2">
      <c r="M7065" s="118"/>
    </row>
    <row r="7066" spans="13:13" x14ac:dyDescent="0.2">
      <c r="M7066" s="118"/>
    </row>
    <row r="7067" spans="13:13" x14ac:dyDescent="0.2">
      <c r="M7067" s="118"/>
    </row>
    <row r="7068" spans="13:13" x14ac:dyDescent="0.2">
      <c r="M7068" s="118"/>
    </row>
    <row r="7069" spans="13:13" x14ac:dyDescent="0.2">
      <c r="M7069" s="118"/>
    </row>
    <row r="7070" spans="13:13" x14ac:dyDescent="0.2">
      <c r="M7070" s="118"/>
    </row>
    <row r="7071" spans="13:13" x14ac:dyDescent="0.2">
      <c r="M7071" s="118"/>
    </row>
    <row r="7072" spans="13:13" x14ac:dyDescent="0.2">
      <c r="M7072" s="118"/>
    </row>
    <row r="7073" spans="13:13" x14ac:dyDescent="0.2">
      <c r="M7073" s="118"/>
    </row>
    <row r="7074" spans="13:13" x14ac:dyDescent="0.2">
      <c r="M7074" s="118"/>
    </row>
    <row r="7075" spans="13:13" x14ac:dyDescent="0.2">
      <c r="M7075" s="118"/>
    </row>
    <row r="7076" spans="13:13" x14ac:dyDescent="0.2">
      <c r="M7076" s="118"/>
    </row>
    <row r="7077" spans="13:13" x14ac:dyDescent="0.2">
      <c r="M7077" s="118"/>
    </row>
    <row r="7078" spans="13:13" x14ac:dyDescent="0.2">
      <c r="M7078" s="118"/>
    </row>
    <row r="7079" spans="13:13" x14ac:dyDescent="0.2">
      <c r="M7079" s="118"/>
    </row>
    <row r="7080" spans="13:13" x14ac:dyDescent="0.2">
      <c r="M7080" s="118"/>
    </row>
    <row r="7081" spans="13:13" x14ac:dyDescent="0.2">
      <c r="M7081" s="118"/>
    </row>
    <row r="7082" spans="13:13" x14ac:dyDescent="0.2">
      <c r="M7082" s="118"/>
    </row>
    <row r="7083" spans="13:13" x14ac:dyDescent="0.2">
      <c r="M7083" s="118"/>
    </row>
    <row r="7084" spans="13:13" x14ac:dyDescent="0.2">
      <c r="M7084" s="118"/>
    </row>
    <row r="7085" spans="13:13" x14ac:dyDescent="0.2">
      <c r="M7085" s="118"/>
    </row>
    <row r="7086" spans="13:13" x14ac:dyDescent="0.2">
      <c r="M7086" s="118"/>
    </row>
    <row r="7087" spans="13:13" x14ac:dyDescent="0.2">
      <c r="M7087" s="118"/>
    </row>
    <row r="7088" spans="13:13" x14ac:dyDescent="0.2">
      <c r="M7088" s="118"/>
    </row>
    <row r="7089" spans="13:13" x14ac:dyDescent="0.2">
      <c r="M7089" s="118"/>
    </row>
    <row r="7090" spans="13:13" x14ac:dyDescent="0.2">
      <c r="M7090" s="118"/>
    </row>
    <row r="7091" spans="13:13" x14ac:dyDescent="0.2">
      <c r="M7091" s="118"/>
    </row>
    <row r="7092" spans="13:13" x14ac:dyDescent="0.2">
      <c r="M7092" s="118"/>
    </row>
    <row r="7093" spans="13:13" x14ac:dyDescent="0.2">
      <c r="M7093" s="118"/>
    </row>
    <row r="7094" spans="13:13" x14ac:dyDescent="0.2">
      <c r="M7094" s="118"/>
    </row>
    <row r="7095" spans="13:13" x14ac:dyDescent="0.2">
      <c r="M7095" s="118"/>
    </row>
    <row r="7096" spans="13:13" x14ac:dyDescent="0.2">
      <c r="M7096" s="118"/>
    </row>
    <row r="7097" spans="13:13" x14ac:dyDescent="0.2">
      <c r="M7097" s="118"/>
    </row>
    <row r="7098" spans="13:13" x14ac:dyDescent="0.2">
      <c r="M7098" s="118"/>
    </row>
    <row r="7099" spans="13:13" x14ac:dyDescent="0.2">
      <c r="M7099" s="118"/>
    </row>
    <row r="7100" spans="13:13" x14ac:dyDescent="0.2">
      <c r="M7100" s="118"/>
    </row>
    <row r="7101" spans="13:13" x14ac:dyDescent="0.2">
      <c r="M7101" s="118"/>
    </row>
    <row r="7102" spans="13:13" x14ac:dyDescent="0.2">
      <c r="M7102" s="118"/>
    </row>
    <row r="7103" spans="13:13" x14ac:dyDescent="0.2">
      <c r="M7103" s="118"/>
    </row>
    <row r="7104" spans="13:13" x14ac:dyDescent="0.2">
      <c r="M7104" s="118"/>
    </row>
    <row r="7105" spans="13:13" x14ac:dyDescent="0.2">
      <c r="M7105" s="118"/>
    </row>
    <row r="7106" spans="13:13" x14ac:dyDescent="0.2">
      <c r="M7106" s="118"/>
    </row>
    <row r="7107" spans="13:13" x14ac:dyDescent="0.2">
      <c r="M7107" s="118"/>
    </row>
    <row r="7108" spans="13:13" x14ac:dyDescent="0.2">
      <c r="M7108" s="118"/>
    </row>
    <row r="7109" spans="13:13" x14ac:dyDescent="0.2">
      <c r="M7109" s="118"/>
    </row>
    <row r="7110" spans="13:13" x14ac:dyDescent="0.2">
      <c r="M7110" s="118"/>
    </row>
    <row r="7111" spans="13:13" x14ac:dyDescent="0.2">
      <c r="M7111" s="118"/>
    </row>
    <row r="7112" spans="13:13" x14ac:dyDescent="0.2">
      <c r="M7112" s="118"/>
    </row>
    <row r="7113" spans="13:13" x14ac:dyDescent="0.2">
      <c r="M7113" s="118"/>
    </row>
    <row r="7114" spans="13:13" x14ac:dyDescent="0.2">
      <c r="M7114" s="118"/>
    </row>
    <row r="7115" spans="13:13" x14ac:dyDescent="0.2">
      <c r="M7115" s="118"/>
    </row>
    <row r="7116" spans="13:13" x14ac:dyDescent="0.2">
      <c r="M7116" s="118"/>
    </row>
    <row r="7117" spans="13:13" x14ac:dyDescent="0.2">
      <c r="M7117" s="118"/>
    </row>
    <row r="7118" spans="13:13" x14ac:dyDescent="0.2">
      <c r="M7118" s="118"/>
    </row>
    <row r="7119" spans="13:13" x14ac:dyDescent="0.2">
      <c r="M7119" s="118"/>
    </row>
    <row r="7120" spans="13:13" x14ac:dyDescent="0.2">
      <c r="M7120" s="118"/>
    </row>
    <row r="7121" spans="13:13" x14ac:dyDescent="0.2">
      <c r="M7121" s="118"/>
    </row>
    <row r="7122" spans="13:13" x14ac:dyDescent="0.2">
      <c r="M7122" s="118"/>
    </row>
    <row r="7123" spans="13:13" x14ac:dyDescent="0.2">
      <c r="M7123" s="118"/>
    </row>
    <row r="7124" spans="13:13" x14ac:dyDescent="0.2">
      <c r="M7124" s="118"/>
    </row>
    <row r="7125" spans="13:13" x14ac:dyDescent="0.2">
      <c r="M7125" s="118"/>
    </row>
    <row r="7126" spans="13:13" x14ac:dyDescent="0.2">
      <c r="M7126" s="118"/>
    </row>
    <row r="7127" spans="13:13" x14ac:dyDescent="0.2">
      <c r="M7127" s="118"/>
    </row>
    <row r="7128" spans="13:13" x14ac:dyDescent="0.2">
      <c r="M7128" s="118"/>
    </row>
    <row r="7129" spans="13:13" x14ac:dyDescent="0.2">
      <c r="M7129" s="118"/>
    </row>
    <row r="7130" spans="13:13" x14ac:dyDescent="0.2">
      <c r="M7130" s="118"/>
    </row>
    <row r="7131" spans="13:13" x14ac:dyDescent="0.2">
      <c r="M7131" s="118"/>
    </row>
    <row r="7132" spans="13:13" x14ac:dyDescent="0.2">
      <c r="M7132" s="118"/>
    </row>
    <row r="7133" spans="13:13" x14ac:dyDescent="0.2">
      <c r="M7133" s="118"/>
    </row>
    <row r="7134" spans="13:13" x14ac:dyDescent="0.2">
      <c r="M7134" s="118"/>
    </row>
    <row r="7135" spans="13:13" x14ac:dyDescent="0.2">
      <c r="M7135" s="118"/>
    </row>
    <row r="7136" spans="13:13" x14ac:dyDescent="0.2">
      <c r="M7136" s="118"/>
    </row>
    <row r="7137" spans="13:13" x14ac:dyDescent="0.2">
      <c r="M7137" s="118"/>
    </row>
    <row r="7138" spans="13:13" x14ac:dyDescent="0.2">
      <c r="M7138" s="118"/>
    </row>
    <row r="7139" spans="13:13" x14ac:dyDescent="0.2">
      <c r="M7139" s="118"/>
    </row>
    <row r="7140" spans="13:13" x14ac:dyDescent="0.2">
      <c r="M7140" s="118"/>
    </row>
    <row r="7141" spans="13:13" x14ac:dyDescent="0.2">
      <c r="M7141" s="118"/>
    </row>
    <row r="7142" spans="13:13" x14ac:dyDescent="0.2">
      <c r="M7142" s="118"/>
    </row>
    <row r="7143" spans="13:13" x14ac:dyDescent="0.2">
      <c r="M7143" s="118"/>
    </row>
    <row r="7144" spans="13:13" x14ac:dyDescent="0.2">
      <c r="M7144" s="118"/>
    </row>
    <row r="7145" spans="13:13" x14ac:dyDescent="0.2">
      <c r="M7145" s="118"/>
    </row>
    <row r="7146" spans="13:13" x14ac:dyDescent="0.2">
      <c r="M7146" s="118"/>
    </row>
    <row r="7147" spans="13:13" x14ac:dyDescent="0.2">
      <c r="M7147" s="118"/>
    </row>
    <row r="7148" spans="13:13" x14ac:dyDescent="0.2">
      <c r="M7148" s="118"/>
    </row>
    <row r="7149" spans="13:13" x14ac:dyDescent="0.2">
      <c r="M7149" s="118"/>
    </row>
    <row r="7150" spans="13:13" x14ac:dyDescent="0.2">
      <c r="M7150" s="118"/>
    </row>
    <row r="7151" spans="13:13" x14ac:dyDescent="0.2">
      <c r="M7151" s="118"/>
    </row>
    <row r="7152" spans="13:13" x14ac:dyDescent="0.2">
      <c r="M7152" s="118"/>
    </row>
    <row r="7153" spans="13:13" x14ac:dyDescent="0.2">
      <c r="M7153" s="118"/>
    </row>
    <row r="7154" spans="13:13" x14ac:dyDescent="0.2">
      <c r="M7154" s="118"/>
    </row>
    <row r="7155" spans="13:13" x14ac:dyDescent="0.2">
      <c r="M7155" s="118"/>
    </row>
    <row r="7156" spans="13:13" x14ac:dyDescent="0.2">
      <c r="M7156" s="118"/>
    </row>
    <row r="7157" spans="13:13" x14ac:dyDescent="0.2">
      <c r="M7157" s="118"/>
    </row>
    <row r="7158" spans="13:13" x14ac:dyDescent="0.2">
      <c r="M7158" s="118"/>
    </row>
    <row r="7159" spans="13:13" x14ac:dyDescent="0.2">
      <c r="M7159" s="118"/>
    </row>
    <row r="7160" spans="13:13" x14ac:dyDescent="0.2">
      <c r="M7160" s="118"/>
    </row>
    <row r="7161" spans="13:13" x14ac:dyDescent="0.2">
      <c r="M7161" s="118"/>
    </row>
    <row r="7162" spans="13:13" x14ac:dyDescent="0.2">
      <c r="M7162" s="118"/>
    </row>
    <row r="7163" spans="13:13" x14ac:dyDescent="0.2">
      <c r="M7163" s="118"/>
    </row>
    <row r="7164" spans="13:13" x14ac:dyDescent="0.2">
      <c r="M7164" s="118"/>
    </row>
    <row r="7165" spans="13:13" x14ac:dyDescent="0.2">
      <c r="M7165" s="118"/>
    </row>
    <row r="7166" spans="13:13" x14ac:dyDescent="0.2">
      <c r="M7166" s="118"/>
    </row>
    <row r="7167" spans="13:13" x14ac:dyDescent="0.2">
      <c r="M7167" s="118"/>
    </row>
    <row r="7168" spans="13:13" x14ac:dyDescent="0.2">
      <c r="M7168" s="118"/>
    </row>
    <row r="7169" spans="13:13" x14ac:dyDescent="0.2">
      <c r="M7169" s="118"/>
    </row>
    <row r="7170" spans="13:13" x14ac:dyDescent="0.2">
      <c r="M7170" s="118"/>
    </row>
    <row r="7171" spans="13:13" x14ac:dyDescent="0.2">
      <c r="M7171" s="118"/>
    </row>
    <row r="7172" spans="13:13" x14ac:dyDescent="0.2">
      <c r="M7172" s="118"/>
    </row>
    <row r="7173" spans="13:13" x14ac:dyDescent="0.2">
      <c r="M7173" s="118"/>
    </row>
    <row r="7174" spans="13:13" x14ac:dyDescent="0.2">
      <c r="M7174" s="118"/>
    </row>
    <row r="7175" spans="13:13" x14ac:dyDescent="0.2">
      <c r="M7175" s="118"/>
    </row>
    <row r="7176" spans="13:13" x14ac:dyDescent="0.2">
      <c r="M7176" s="118"/>
    </row>
    <row r="7177" spans="13:13" x14ac:dyDescent="0.2">
      <c r="M7177" s="118"/>
    </row>
    <row r="7178" spans="13:13" x14ac:dyDescent="0.2">
      <c r="M7178" s="118"/>
    </row>
    <row r="7179" spans="13:13" x14ac:dyDescent="0.2">
      <c r="M7179" s="118"/>
    </row>
    <row r="7180" spans="13:13" x14ac:dyDescent="0.2">
      <c r="M7180" s="118"/>
    </row>
    <row r="7181" spans="13:13" x14ac:dyDescent="0.2">
      <c r="M7181" s="118"/>
    </row>
    <row r="7182" spans="13:13" x14ac:dyDescent="0.2">
      <c r="M7182" s="118"/>
    </row>
    <row r="7183" spans="13:13" x14ac:dyDescent="0.2">
      <c r="M7183" s="118"/>
    </row>
    <row r="7184" spans="13:13" x14ac:dyDescent="0.2">
      <c r="M7184" s="118"/>
    </row>
    <row r="7185" spans="13:13" x14ac:dyDescent="0.2">
      <c r="M7185" s="118"/>
    </row>
    <row r="7186" spans="13:13" x14ac:dyDescent="0.2">
      <c r="M7186" s="118"/>
    </row>
    <row r="7187" spans="13:13" x14ac:dyDescent="0.2">
      <c r="M7187" s="118"/>
    </row>
    <row r="7188" spans="13:13" x14ac:dyDescent="0.2">
      <c r="M7188" s="118"/>
    </row>
    <row r="7189" spans="13:13" x14ac:dyDescent="0.2">
      <c r="M7189" s="118"/>
    </row>
    <row r="7190" spans="13:13" x14ac:dyDescent="0.2">
      <c r="M7190" s="118"/>
    </row>
    <row r="7191" spans="13:13" x14ac:dyDescent="0.2">
      <c r="M7191" s="118"/>
    </row>
    <row r="7192" spans="13:13" x14ac:dyDescent="0.2">
      <c r="M7192" s="118"/>
    </row>
    <row r="7193" spans="13:13" x14ac:dyDescent="0.2">
      <c r="M7193" s="118"/>
    </row>
    <row r="7194" spans="13:13" x14ac:dyDescent="0.2">
      <c r="M7194" s="118"/>
    </row>
    <row r="7195" spans="13:13" x14ac:dyDescent="0.2">
      <c r="M7195" s="118"/>
    </row>
    <row r="7196" spans="13:13" x14ac:dyDescent="0.2">
      <c r="M7196" s="118"/>
    </row>
    <row r="7197" spans="13:13" x14ac:dyDescent="0.2">
      <c r="M7197" s="118"/>
    </row>
    <row r="7198" spans="13:13" x14ac:dyDescent="0.2">
      <c r="M7198" s="118"/>
    </row>
    <row r="7199" spans="13:13" x14ac:dyDescent="0.2">
      <c r="M7199" s="118"/>
    </row>
    <row r="7200" spans="13:13" x14ac:dyDescent="0.2">
      <c r="M7200" s="118"/>
    </row>
    <row r="7201" spans="13:13" x14ac:dyDescent="0.2">
      <c r="M7201" s="118"/>
    </row>
    <row r="7202" spans="13:13" x14ac:dyDescent="0.2">
      <c r="M7202" s="118"/>
    </row>
    <row r="7203" spans="13:13" x14ac:dyDescent="0.2">
      <c r="M7203" s="118"/>
    </row>
    <row r="7204" spans="13:13" x14ac:dyDescent="0.2">
      <c r="M7204" s="118"/>
    </row>
    <row r="7205" spans="13:13" x14ac:dyDescent="0.2">
      <c r="M7205" s="118"/>
    </row>
    <row r="7206" spans="13:13" x14ac:dyDescent="0.2">
      <c r="M7206" s="118"/>
    </row>
    <row r="7207" spans="13:13" x14ac:dyDescent="0.2">
      <c r="M7207" s="118"/>
    </row>
    <row r="7208" spans="13:13" x14ac:dyDescent="0.2">
      <c r="M7208" s="118"/>
    </row>
    <row r="7209" spans="13:13" x14ac:dyDescent="0.2">
      <c r="M7209" s="118"/>
    </row>
    <row r="7210" spans="13:13" x14ac:dyDescent="0.2">
      <c r="M7210" s="118"/>
    </row>
    <row r="7211" spans="13:13" x14ac:dyDescent="0.2">
      <c r="M7211" s="118"/>
    </row>
    <row r="7212" spans="13:13" x14ac:dyDescent="0.2">
      <c r="M7212" s="118"/>
    </row>
    <row r="7213" spans="13:13" x14ac:dyDescent="0.2">
      <c r="M7213" s="118"/>
    </row>
    <row r="7214" spans="13:13" x14ac:dyDescent="0.2">
      <c r="M7214" s="118"/>
    </row>
    <row r="7215" spans="13:13" x14ac:dyDescent="0.2">
      <c r="M7215" s="118"/>
    </row>
    <row r="7216" spans="13:13" x14ac:dyDescent="0.2">
      <c r="M7216" s="118"/>
    </row>
    <row r="7217" spans="13:13" x14ac:dyDescent="0.2">
      <c r="M7217" s="118"/>
    </row>
    <row r="7218" spans="13:13" x14ac:dyDescent="0.2">
      <c r="M7218" s="118"/>
    </row>
    <row r="7219" spans="13:13" x14ac:dyDescent="0.2">
      <c r="M7219" s="118"/>
    </row>
    <row r="7220" spans="13:13" x14ac:dyDescent="0.2">
      <c r="M7220" s="118"/>
    </row>
    <row r="7221" spans="13:13" x14ac:dyDescent="0.2">
      <c r="M7221" s="118"/>
    </row>
    <row r="7222" spans="13:13" x14ac:dyDescent="0.2">
      <c r="M7222" s="118"/>
    </row>
    <row r="7223" spans="13:13" x14ac:dyDescent="0.2">
      <c r="M7223" s="118"/>
    </row>
    <row r="7224" spans="13:13" x14ac:dyDescent="0.2">
      <c r="M7224" s="118"/>
    </row>
    <row r="7225" spans="13:13" x14ac:dyDescent="0.2">
      <c r="M7225" s="118"/>
    </row>
    <row r="7226" spans="13:13" x14ac:dyDescent="0.2">
      <c r="M7226" s="118"/>
    </row>
    <row r="7227" spans="13:13" x14ac:dyDescent="0.2">
      <c r="M7227" s="118"/>
    </row>
    <row r="7228" spans="13:13" x14ac:dyDescent="0.2">
      <c r="M7228" s="118"/>
    </row>
    <row r="7229" spans="13:13" x14ac:dyDescent="0.2">
      <c r="M7229" s="118"/>
    </row>
    <row r="7230" spans="13:13" x14ac:dyDescent="0.2">
      <c r="M7230" s="118"/>
    </row>
    <row r="7231" spans="13:13" x14ac:dyDescent="0.2">
      <c r="M7231" s="118"/>
    </row>
    <row r="7232" spans="13:13" x14ac:dyDescent="0.2">
      <c r="M7232" s="118"/>
    </row>
    <row r="7233" spans="13:13" x14ac:dyDescent="0.2">
      <c r="M7233" s="118"/>
    </row>
    <row r="7234" spans="13:13" x14ac:dyDescent="0.2">
      <c r="M7234" s="118"/>
    </row>
    <row r="7235" spans="13:13" x14ac:dyDescent="0.2">
      <c r="M7235" s="118"/>
    </row>
    <row r="7236" spans="13:13" x14ac:dyDescent="0.2">
      <c r="M7236" s="118"/>
    </row>
    <row r="7237" spans="13:13" x14ac:dyDescent="0.2">
      <c r="M7237" s="118"/>
    </row>
    <row r="7238" spans="13:13" x14ac:dyDescent="0.2">
      <c r="M7238" s="118"/>
    </row>
    <row r="7239" spans="13:13" x14ac:dyDescent="0.2">
      <c r="M7239" s="118"/>
    </row>
    <row r="7240" spans="13:13" x14ac:dyDescent="0.2">
      <c r="M7240" s="118"/>
    </row>
    <row r="7241" spans="13:13" x14ac:dyDescent="0.2">
      <c r="M7241" s="118"/>
    </row>
    <row r="7242" spans="13:13" x14ac:dyDescent="0.2">
      <c r="M7242" s="118"/>
    </row>
    <row r="7243" spans="13:13" x14ac:dyDescent="0.2">
      <c r="M7243" s="118"/>
    </row>
    <row r="7244" spans="13:13" x14ac:dyDescent="0.2">
      <c r="M7244" s="118"/>
    </row>
    <row r="7245" spans="13:13" x14ac:dyDescent="0.2">
      <c r="M7245" s="118"/>
    </row>
    <row r="7246" spans="13:13" x14ac:dyDescent="0.2">
      <c r="M7246" s="118"/>
    </row>
    <row r="7247" spans="13:13" x14ac:dyDescent="0.2">
      <c r="M7247" s="118"/>
    </row>
    <row r="7248" spans="13:13" x14ac:dyDescent="0.2">
      <c r="M7248" s="118"/>
    </row>
    <row r="7249" spans="13:13" x14ac:dyDescent="0.2">
      <c r="M7249" s="118"/>
    </row>
    <row r="7250" spans="13:13" x14ac:dyDescent="0.2">
      <c r="M7250" s="118"/>
    </row>
    <row r="7251" spans="13:13" x14ac:dyDescent="0.2">
      <c r="M7251" s="118"/>
    </row>
    <row r="7252" spans="13:13" x14ac:dyDescent="0.2">
      <c r="M7252" s="118"/>
    </row>
    <row r="7253" spans="13:13" x14ac:dyDescent="0.2">
      <c r="M7253" s="118"/>
    </row>
    <row r="7254" spans="13:13" x14ac:dyDescent="0.2">
      <c r="M7254" s="118"/>
    </row>
    <row r="7255" spans="13:13" x14ac:dyDescent="0.2">
      <c r="M7255" s="118"/>
    </row>
    <row r="7256" spans="13:13" x14ac:dyDescent="0.2">
      <c r="M7256" s="118"/>
    </row>
    <row r="7257" spans="13:13" x14ac:dyDescent="0.2">
      <c r="M7257" s="118"/>
    </row>
    <row r="7258" spans="13:13" x14ac:dyDescent="0.2">
      <c r="M7258" s="118"/>
    </row>
    <row r="7259" spans="13:13" x14ac:dyDescent="0.2">
      <c r="M7259" s="118"/>
    </row>
    <row r="7260" spans="13:13" x14ac:dyDescent="0.2">
      <c r="M7260" s="118"/>
    </row>
    <row r="7261" spans="13:13" x14ac:dyDescent="0.2">
      <c r="M7261" s="118"/>
    </row>
    <row r="7262" spans="13:13" x14ac:dyDescent="0.2">
      <c r="M7262" s="118"/>
    </row>
    <row r="7263" spans="13:13" x14ac:dyDescent="0.2">
      <c r="M7263" s="118"/>
    </row>
    <row r="7264" spans="13:13" x14ac:dyDescent="0.2">
      <c r="M7264" s="118"/>
    </row>
    <row r="7265" spans="13:13" x14ac:dyDescent="0.2">
      <c r="M7265" s="118"/>
    </row>
    <row r="7266" spans="13:13" x14ac:dyDescent="0.2">
      <c r="M7266" s="118"/>
    </row>
    <row r="7267" spans="13:13" x14ac:dyDescent="0.2">
      <c r="M7267" s="118"/>
    </row>
    <row r="7268" spans="13:13" x14ac:dyDescent="0.2">
      <c r="M7268" s="118"/>
    </row>
    <row r="7269" spans="13:13" x14ac:dyDescent="0.2">
      <c r="M7269" s="118"/>
    </row>
    <row r="7270" spans="13:13" x14ac:dyDescent="0.2">
      <c r="M7270" s="118"/>
    </row>
    <row r="7271" spans="13:13" x14ac:dyDescent="0.2">
      <c r="M7271" s="118"/>
    </row>
    <row r="7272" spans="13:13" x14ac:dyDescent="0.2">
      <c r="M7272" s="118"/>
    </row>
    <row r="7273" spans="13:13" x14ac:dyDescent="0.2">
      <c r="M7273" s="118"/>
    </row>
    <row r="7274" spans="13:13" x14ac:dyDescent="0.2">
      <c r="M7274" s="118"/>
    </row>
    <row r="7275" spans="13:13" x14ac:dyDescent="0.2">
      <c r="M7275" s="118"/>
    </row>
    <row r="7276" spans="13:13" x14ac:dyDescent="0.2">
      <c r="M7276" s="118"/>
    </row>
    <row r="7277" spans="13:13" x14ac:dyDescent="0.2">
      <c r="M7277" s="118"/>
    </row>
    <row r="7278" spans="13:13" x14ac:dyDescent="0.2">
      <c r="M7278" s="118"/>
    </row>
    <row r="7279" spans="13:13" x14ac:dyDescent="0.2">
      <c r="M7279" s="118"/>
    </row>
    <row r="7280" spans="13:13" x14ac:dyDescent="0.2">
      <c r="M7280" s="118"/>
    </row>
    <row r="7281" spans="13:13" x14ac:dyDescent="0.2">
      <c r="M7281" s="118"/>
    </row>
    <row r="7282" spans="13:13" x14ac:dyDescent="0.2">
      <c r="M7282" s="118"/>
    </row>
    <row r="7283" spans="13:13" x14ac:dyDescent="0.2">
      <c r="M7283" s="118"/>
    </row>
    <row r="7284" spans="13:13" x14ac:dyDescent="0.2">
      <c r="M7284" s="118"/>
    </row>
    <row r="7285" spans="13:13" x14ac:dyDescent="0.2">
      <c r="M7285" s="118"/>
    </row>
    <row r="7286" spans="13:13" x14ac:dyDescent="0.2">
      <c r="M7286" s="118"/>
    </row>
    <row r="7287" spans="13:13" x14ac:dyDescent="0.2">
      <c r="M7287" s="118"/>
    </row>
    <row r="7288" spans="13:13" x14ac:dyDescent="0.2">
      <c r="M7288" s="118"/>
    </row>
    <row r="7289" spans="13:13" x14ac:dyDescent="0.2">
      <c r="M7289" s="118"/>
    </row>
    <row r="7290" spans="13:13" x14ac:dyDescent="0.2">
      <c r="M7290" s="118"/>
    </row>
    <row r="7291" spans="13:13" x14ac:dyDescent="0.2">
      <c r="M7291" s="118"/>
    </row>
    <row r="7292" spans="13:13" x14ac:dyDescent="0.2">
      <c r="M7292" s="118"/>
    </row>
    <row r="7293" spans="13:13" x14ac:dyDescent="0.2">
      <c r="M7293" s="118"/>
    </row>
    <row r="7294" spans="13:13" x14ac:dyDescent="0.2">
      <c r="M7294" s="118"/>
    </row>
    <row r="7295" spans="13:13" x14ac:dyDescent="0.2">
      <c r="M7295" s="118"/>
    </row>
    <row r="7296" spans="13:13" x14ac:dyDescent="0.2">
      <c r="M7296" s="118"/>
    </row>
    <row r="7297" spans="13:13" x14ac:dyDescent="0.2">
      <c r="M7297" s="118"/>
    </row>
    <row r="7298" spans="13:13" x14ac:dyDescent="0.2">
      <c r="M7298" s="118"/>
    </row>
    <row r="7299" spans="13:13" x14ac:dyDescent="0.2">
      <c r="M7299" s="118"/>
    </row>
    <row r="7300" spans="13:13" x14ac:dyDescent="0.2">
      <c r="M7300" s="118"/>
    </row>
    <row r="7301" spans="13:13" x14ac:dyDescent="0.2">
      <c r="M7301" s="118"/>
    </row>
    <row r="7302" spans="13:13" x14ac:dyDescent="0.2">
      <c r="M7302" s="118"/>
    </row>
    <row r="7303" spans="13:13" x14ac:dyDescent="0.2">
      <c r="M7303" s="118"/>
    </row>
    <row r="7304" spans="13:13" x14ac:dyDescent="0.2">
      <c r="M7304" s="118"/>
    </row>
    <row r="7305" spans="13:13" x14ac:dyDescent="0.2">
      <c r="M7305" s="118"/>
    </row>
    <row r="7306" spans="13:13" x14ac:dyDescent="0.2">
      <c r="M7306" s="118"/>
    </row>
    <row r="7307" spans="13:13" x14ac:dyDescent="0.2">
      <c r="M7307" s="118"/>
    </row>
    <row r="7308" spans="13:13" x14ac:dyDescent="0.2">
      <c r="M7308" s="118"/>
    </row>
    <row r="7309" spans="13:13" x14ac:dyDescent="0.2">
      <c r="M7309" s="118"/>
    </row>
    <row r="7310" spans="13:13" x14ac:dyDescent="0.2">
      <c r="M7310" s="118"/>
    </row>
    <row r="7311" spans="13:13" x14ac:dyDescent="0.2">
      <c r="M7311" s="118"/>
    </row>
    <row r="7312" spans="13:13" x14ac:dyDescent="0.2">
      <c r="M7312" s="118"/>
    </row>
    <row r="7313" spans="13:13" x14ac:dyDescent="0.2">
      <c r="M7313" s="118"/>
    </row>
    <row r="7314" spans="13:13" x14ac:dyDescent="0.2">
      <c r="M7314" s="118"/>
    </row>
    <row r="7315" spans="13:13" x14ac:dyDescent="0.2">
      <c r="M7315" s="118"/>
    </row>
    <row r="7316" spans="13:13" x14ac:dyDescent="0.2">
      <c r="M7316" s="118"/>
    </row>
    <row r="7317" spans="13:13" x14ac:dyDescent="0.2">
      <c r="M7317" s="118"/>
    </row>
    <row r="7318" spans="13:13" x14ac:dyDescent="0.2">
      <c r="M7318" s="118"/>
    </row>
    <row r="7319" spans="13:13" x14ac:dyDescent="0.2">
      <c r="M7319" s="118"/>
    </row>
    <row r="7320" spans="13:13" x14ac:dyDescent="0.2">
      <c r="M7320" s="118"/>
    </row>
    <row r="7321" spans="13:13" x14ac:dyDescent="0.2">
      <c r="M7321" s="118"/>
    </row>
    <row r="7322" spans="13:13" x14ac:dyDescent="0.2">
      <c r="M7322" s="118"/>
    </row>
    <row r="7323" spans="13:13" x14ac:dyDescent="0.2">
      <c r="M7323" s="118"/>
    </row>
    <row r="7324" spans="13:13" x14ac:dyDescent="0.2">
      <c r="M7324" s="118"/>
    </row>
    <row r="7325" spans="13:13" x14ac:dyDescent="0.2">
      <c r="M7325" s="118"/>
    </row>
    <row r="7326" spans="13:13" x14ac:dyDescent="0.2">
      <c r="M7326" s="118"/>
    </row>
    <row r="7327" spans="13:13" x14ac:dyDescent="0.2">
      <c r="M7327" s="118"/>
    </row>
    <row r="7328" spans="13:13" x14ac:dyDescent="0.2">
      <c r="M7328" s="118"/>
    </row>
    <row r="7329" spans="13:13" x14ac:dyDescent="0.2">
      <c r="M7329" s="118"/>
    </row>
    <row r="7330" spans="13:13" x14ac:dyDescent="0.2">
      <c r="M7330" s="118"/>
    </row>
    <row r="7331" spans="13:13" x14ac:dyDescent="0.2">
      <c r="M7331" s="118"/>
    </row>
    <row r="7332" spans="13:13" x14ac:dyDescent="0.2">
      <c r="M7332" s="118"/>
    </row>
    <row r="7333" spans="13:13" x14ac:dyDescent="0.2">
      <c r="M7333" s="118"/>
    </row>
    <row r="7334" spans="13:13" x14ac:dyDescent="0.2">
      <c r="M7334" s="118"/>
    </row>
    <row r="7335" spans="13:13" x14ac:dyDescent="0.2">
      <c r="M7335" s="118"/>
    </row>
    <row r="7336" spans="13:13" x14ac:dyDescent="0.2">
      <c r="M7336" s="118"/>
    </row>
    <row r="7337" spans="13:13" x14ac:dyDescent="0.2">
      <c r="M7337" s="118"/>
    </row>
    <row r="7338" spans="13:13" x14ac:dyDescent="0.2">
      <c r="M7338" s="118"/>
    </row>
    <row r="7339" spans="13:13" x14ac:dyDescent="0.2">
      <c r="M7339" s="118"/>
    </row>
    <row r="7340" spans="13:13" x14ac:dyDescent="0.2">
      <c r="M7340" s="118"/>
    </row>
    <row r="7341" spans="13:13" x14ac:dyDescent="0.2">
      <c r="M7341" s="118"/>
    </row>
    <row r="7342" spans="13:13" x14ac:dyDescent="0.2">
      <c r="M7342" s="118"/>
    </row>
    <row r="7343" spans="13:13" x14ac:dyDescent="0.2">
      <c r="M7343" s="118"/>
    </row>
    <row r="7344" spans="13:13" x14ac:dyDescent="0.2">
      <c r="M7344" s="118"/>
    </row>
    <row r="7345" spans="13:13" x14ac:dyDescent="0.2">
      <c r="M7345" s="118"/>
    </row>
    <row r="7346" spans="13:13" x14ac:dyDescent="0.2">
      <c r="M7346" s="118"/>
    </row>
    <row r="7347" spans="13:13" x14ac:dyDescent="0.2">
      <c r="M7347" s="118"/>
    </row>
    <row r="7348" spans="13:13" x14ac:dyDescent="0.2">
      <c r="M7348" s="118"/>
    </row>
    <row r="7349" spans="13:13" x14ac:dyDescent="0.2">
      <c r="M7349" s="118"/>
    </row>
    <row r="7350" spans="13:13" x14ac:dyDescent="0.2">
      <c r="M7350" s="118"/>
    </row>
    <row r="7351" spans="13:13" x14ac:dyDescent="0.2">
      <c r="M7351" s="118"/>
    </row>
    <row r="7352" spans="13:13" x14ac:dyDescent="0.2">
      <c r="M7352" s="118"/>
    </row>
    <row r="7353" spans="13:13" x14ac:dyDescent="0.2">
      <c r="M7353" s="118"/>
    </row>
    <row r="7354" spans="13:13" x14ac:dyDescent="0.2">
      <c r="M7354" s="118"/>
    </row>
    <row r="7355" spans="13:13" x14ac:dyDescent="0.2">
      <c r="M7355" s="118"/>
    </row>
    <row r="7356" spans="13:13" x14ac:dyDescent="0.2">
      <c r="M7356" s="118"/>
    </row>
    <row r="7357" spans="13:13" x14ac:dyDescent="0.2">
      <c r="M7357" s="118"/>
    </row>
    <row r="7358" spans="13:13" x14ac:dyDescent="0.2">
      <c r="M7358" s="118"/>
    </row>
    <row r="7359" spans="13:13" x14ac:dyDescent="0.2">
      <c r="M7359" s="118"/>
    </row>
    <row r="7360" spans="13:13" x14ac:dyDescent="0.2">
      <c r="M7360" s="118"/>
    </row>
    <row r="7361" spans="13:13" x14ac:dyDescent="0.2">
      <c r="M7361" s="118"/>
    </row>
    <row r="7362" spans="13:13" x14ac:dyDescent="0.2">
      <c r="M7362" s="118"/>
    </row>
    <row r="7363" spans="13:13" x14ac:dyDescent="0.2">
      <c r="M7363" s="118"/>
    </row>
    <row r="7364" spans="13:13" x14ac:dyDescent="0.2">
      <c r="M7364" s="118"/>
    </row>
    <row r="7365" spans="13:13" x14ac:dyDescent="0.2">
      <c r="M7365" s="118"/>
    </row>
    <row r="7366" spans="13:13" x14ac:dyDescent="0.2">
      <c r="M7366" s="118"/>
    </row>
    <row r="7367" spans="13:13" x14ac:dyDescent="0.2">
      <c r="M7367" s="118"/>
    </row>
    <row r="7368" spans="13:13" x14ac:dyDescent="0.2">
      <c r="M7368" s="118"/>
    </row>
    <row r="7369" spans="13:13" x14ac:dyDescent="0.2">
      <c r="M7369" s="118"/>
    </row>
    <row r="7370" spans="13:13" x14ac:dyDescent="0.2">
      <c r="M7370" s="118"/>
    </row>
    <row r="7371" spans="13:13" x14ac:dyDescent="0.2">
      <c r="M7371" s="118"/>
    </row>
    <row r="7372" spans="13:13" x14ac:dyDescent="0.2">
      <c r="M7372" s="118"/>
    </row>
    <row r="7373" spans="13:13" x14ac:dyDescent="0.2">
      <c r="M7373" s="118"/>
    </row>
    <row r="7374" spans="13:13" x14ac:dyDescent="0.2">
      <c r="M7374" s="118"/>
    </row>
    <row r="7375" spans="13:13" x14ac:dyDescent="0.2">
      <c r="M7375" s="118"/>
    </row>
    <row r="7376" spans="13:13" x14ac:dyDescent="0.2">
      <c r="M7376" s="118"/>
    </row>
    <row r="7377" spans="13:13" x14ac:dyDescent="0.2">
      <c r="M7377" s="118"/>
    </row>
    <row r="7378" spans="13:13" x14ac:dyDescent="0.2">
      <c r="M7378" s="118"/>
    </row>
    <row r="7379" spans="13:13" x14ac:dyDescent="0.2">
      <c r="M7379" s="118"/>
    </row>
    <row r="7380" spans="13:13" x14ac:dyDescent="0.2">
      <c r="M7380" s="118"/>
    </row>
    <row r="7381" spans="13:13" x14ac:dyDescent="0.2">
      <c r="M7381" s="118"/>
    </row>
    <row r="7382" spans="13:13" x14ac:dyDescent="0.2">
      <c r="M7382" s="118"/>
    </row>
    <row r="7383" spans="13:13" x14ac:dyDescent="0.2">
      <c r="M7383" s="118"/>
    </row>
    <row r="7384" spans="13:13" x14ac:dyDescent="0.2">
      <c r="M7384" s="118"/>
    </row>
    <row r="7385" spans="13:13" x14ac:dyDescent="0.2">
      <c r="M7385" s="118"/>
    </row>
    <row r="7386" spans="13:13" x14ac:dyDescent="0.2">
      <c r="M7386" s="118"/>
    </row>
    <row r="7387" spans="13:13" x14ac:dyDescent="0.2">
      <c r="M7387" s="118"/>
    </row>
    <row r="7388" spans="13:13" x14ac:dyDescent="0.2">
      <c r="M7388" s="118"/>
    </row>
    <row r="7389" spans="13:13" x14ac:dyDescent="0.2">
      <c r="M7389" s="118"/>
    </row>
    <row r="7390" spans="13:13" x14ac:dyDescent="0.2">
      <c r="M7390" s="118"/>
    </row>
    <row r="7391" spans="13:13" x14ac:dyDescent="0.2">
      <c r="M7391" s="118"/>
    </row>
    <row r="7392" spans="13:13" x14ac:dyDescent="0.2">
      <c r="M7392" s="118"/>
    </row>
    <row r="7393" spans="13:13" x14ac:dyDescent="0.2">
      <c r="M7393" s="118"/>
    </row>
    <row r="7394" spans="13:13" x14ac:dyDescent="0.2">
      <c r="M7394" s="118"/>
    </row>
    <row r="7395" spans="13:13" x14ac:dyDescent="0.2">
      <c r="M7395" s="118"/>
    </row>
    <row r="7396" spans="13:13" x14ac:dyDescent="0.2">
      <c r="M7396" s="118"/>
    </row>
    <row r="7397" spans="13:13" x14ac:dyDescent="0.2">
      <c r="M7397" s="118"/>
    </row>
    <row r="7398" spans="13:13" x14ac:dyDescent="0.2">
      <c r="M7398" s="118"/>
    </row>
    <row r="7399" spans="13:13" x14ac:dyDescent="0.2">
      <c r="M7399" s="118"/>
    </row>
    <row r="7400" spans="13:13" x14ac:dyDescent="0.2">
      <c r="M7400" s="118"/>
    </row>
    <row r="7401" spans="13:13" x14ac:dyDescent="0.2">
      <c r="M7401" s="118"/>
    </row>
    <row r="7402" spans="13:13" x14ac:dyDescent="0.2">
      <c r="M7402" s="118"/>
    </row>
    <row r="7403" spans="13:13" x14ac:dyDescent="0.2">
      <c r="M7403" s="118"/>
    </row>
    <row r="7404" spans="13:13" x14ac:dyDescent="0.2">
      <c r="M7404" s="118"/>
    </row>
    <row r="7405" spans="13:13" x14ac:dyDescent="0.2">
      <c r="M7405" s="118"/>
    </row>
    <row r="7406" spans="13:13" x14ac:dyDescent="0.2">
      <c r="M7406" s="118"/>
    </row>
    <row r="7407" spans="13:13" x14ac:dyDescent="0.2">
      <c r="M7407" s="118"/>
    </row>
    <row r="7408" spans="13:13" x14ac:dyDescent="0.2">
      <c r="M7408" s="118"/>
    </row>
    <row r="7409" spans="13:13" x14ac:dyDescent="0.2">
      <c r="M7409" s="118"/>
    </row>
    <row r="7410" spans="13:13" x14ac:dyDescent="0.2">
      <c r="M7410" s="118"/>
    </row>
    <row r="7411" spans="13:13" x14ac:dyDescent="0.2">
      <c r="M7411" s="118"/>
    </row>
    <row r="7412" spans="13:13" x14ac:dyDescent="0.2">
      <c r="M7412" s="118"/>
    </row>
    <row r="7413" spans="13:13" x14ac:dyDescent="0.2">
      <c r="M7413" s="118"/>
    </row>
    <row r="7414" spans="13:13" x14ac:dyDescent="0.2">
      <c r="M7414" s="118"/>
    </row>
    <row r="7415" spans="13:13" x14ac:dyDescent="0.2">
      <c r="M7415" s="118"/>
    </row>
    <row r="7416" spans="13:13" x14ac:dyDescent="0.2">
      <c r="M7416" s="118"/>
    </row>
    <row r="7417" spans="13:13" x14ac:dyDescent="0.2">
      <c r="M7417" s="118"/>
    </row>
    <row r="7418" spans="13:13" x14ac:dyDescent="0.2">
      <c r="M7418" s="118"/>
    </row>
    <row r="7419" spans="13:13" x14ac:dyDescent="0.2">
      <c r="M7419" s="118"/>
    </row>
    <row r="7420" spans="13:13" x14ac:dyDescent="0.2">
      <c r="M7420" s="118"/>
    </row>
    <row r="7421" spans="13:13" x14ac:dyDescent="0.2">
      <c r="M7421" s="118"/>
    </row>
    <row r="7422" spans="13:13" x14ac:dyDescent="0.2">
      <c r="M7422" s="118"/>
    </row>
    <row r="7423" spans="13:13" x14ac:dyDescent="0.2">
      <c r="M7423" s="118"/>
    </row>
    <row r="7424" spans="13:13" x14ac:dyDescent="0.2">
      <c r="M7424" s="118"/>
    </row>
    <row r="7425" spans="13:13" x14ac:dyDescent="0.2">
      <c r="M7425" s="118"/>
    </row>
    <row r="7426" spans="13:13" x14ac:dyDescent="0.2">
      <c r="M7426" s="118"/>
    </row>
    <row r="7427" spans="13:13" x14ac:dyDescent="0.2">
      <c r="M7427" s="118"/>
    </row>
    <row r="7428" spans="13:13" x14ac:dyDescent="0.2">
      <c r="M7428" s="118"/>
    </row>
    <row r="7429" spans="13:13" x14ac:dyDescent="0.2">
      <c r="M7429" s="118"/>
    </row>
    <row r="7430" spans="13:13" x14ac:dyDescent="0.2">
      <c r="M7430" s="118"/>
    </row>
    <row r="7431" spans="13:13" x14ac:dyDescent="0.2">
      <c r="M7431" s="118"/>
    </row>
    <row r="7432" spans="13:13" x14ac:dyDescent="0.2">
      <c r="M7432" s="118"/>
    </row>
    <row r="7433" spans="13:13" x14ac:dyDescent="0.2">
      <c r="M7433" s="118"/>
    </row>
    <row r="7434" spans="13:13" x14ac:dyDescent="0.2">
      <c r="M7434" s="118"/>
    </row>
    <row r="7435" spans="13:13" x14ac:dyDescent="0.2">
      <c r="M7435" s="118"/>
    </row>
    <row r="7436" spans="13:13" x14ac:dyDescent="0.2">
      <c r="M7436" s="118"/>
    </row>
    <row r="7437" spans="13:13" x14ac:dyDescent="0.2">
      <c r="M7437" s="118"/>
    </row>
    <row r="7438" spans="13:13" x14ac:dyDescent="0.2">
      <c r="M7438" s="118"/>
    </row>
    <row r="7439" spans="13:13" x14ac:dyDescent="0.2">
      <c r="M7439" s="118"/>
    </row>
    <row r="7440" spans="13:13" x14ac:dyDescent="0.2">
      <c r="M7440" s="118"/>
    </row>
    <row r="7441" spans="13:13" x14ac:dyDescent="0.2">
      <c r="M7441" s="118"/>
    </row>
    <row r="7442" spans="13:13" x14ac:dyDescent="0.2">
      <c r="M7442" s="118"/>
    </row>
    <row r="7443" spans="13:13" x14ac:dyDescent="0.2">
      <c r="M7443" s="118"/>
    </row>
    <row r="7444" spans="13:13" x14ac:dyDescent="0.2">
      <c r="M7444" s="118"/>
    </row>
    <row r="7445" spans="13:13" x14ac:dyDescent="0.2">
      <c r="M7445" s="118"/>
    </row>
    <row r="7446" spans="13:13" x14ac:dyDescent="0.2">
      <c r="M7446" s="118"/>
    </row>
    <row r="7447" spans="13:13" x14ac:dyDescent="0.2">
      <c r="M7447" s="118"/>
    </row>
    <row r="7448" spans="13:13" x14ac:dyDescent="0.2">
      <c r="M7448" s="118"/>
    </row>
    <row r="7449" spans="13:13" x14ac:dyDescent="0.2">
      <c r="M7449" s="118"/>
    </row>
    <row r="7450" spans="13:13" x14ac:dyDescent="0.2">
      <c r="M7450" s="118"/>
    </row>
    <row r="7451" spans="13:13" x14ac:dyDescent="0.2">
      <c r="M7451" s="118"/>
    </row>
    <row r="7452" spans="13:13" x14ac:dyDescent="0.2">
      <c r="M7452" s="118"/>
    </row>
    <row r="7453" spans="13:13" x14ac:dyDescent="0.2">
      <c r="M7453" s="118"/>
    </row>
    <row r="7454" spans="13:13" x14ac:dyDescent="0.2">
      <c r="M7454" s="118"/>
    </row>
    <row r="7455" spans="13:13" x14ac:dyDescent="0.2">
      <c r="M7455" s="118"/>
    </row>
    <row r="7456" spans="13:13" x14ac:dyDescent="0.2">
      <c r="M7456" s="118"/>
    </row>
    <row r="7457" spans="13:13" x14ac:dyDescent="0.2">
      <c r="M7457" s="118"/>
    </row>
    <row r="7458" spans="13:13" x14ac:dyDescent="0.2">
      <c r="M7458" s="118"/>
    </row>
    <row r="7459" spans="13:13" x14ac:dyDescent="0.2">
      <c r="M7459" s="118"/>
    </row>
    <row r="7460" spans="13:13" x14ac:dyDescent="0.2">
      <c r="M7460" s="118"/>
    </row>
    <row r="7461" spans="13:13" x14ac:dyDescent="0.2">
      <c r="M7461" s="118"/>
    </row>
    <row r="7462" spans="13:13" x14ac:dyDescent="0.2">
      <c r="M7462" s="118"/>
    </row>
    <row r="7463" spans="13:13" x14ac:dyDescent="0.2">
      <c r="M7463" s="118"/>
    </row>
    <row r="7464" spans="13:13" x14ac:dyDescent="0.2">
      <c r="M7464" s="118"/>
    </row>
    <row r="7465" spans="13:13" x14ac:dyDescent="0.2">
      <c r="M7465" s="118"/>
    </row>
    <row r="7466" spans="13:13" x14ac:dyDescent="0.2">
      <c r="M7466" s="118"/>
    </row>
    <row r="7467" spans="13:13" x14ac:dyDescent="0.2">
      <c r="M7467" s="118"/>
    </row>
    <row r="7468" spans="13:13" x14ac:dyDescent="0.2">
      <c r="M7468" s="118"/>
    </row>
    <row r="7469" spans="13:13" x14ac:dyDescent="0.2">
      <c r="M7469" s="118"/>
    </row>
    <row r="7470" spans="13:13" x14ac:dyDescent="0.2">
      <c r="M7470" s="118"/>
    </row>
    <row r="7471" spans="13:13" x14ac:dyDescent="0.2">
      <c r="M7471" s="118"/>
    </row>
    <row r="7472" spans="13:13" x14ac:dyDescent="0.2">
      <c r="M7472" s="118"/>
    </row>
    <row r="7473" spans="13:13" x14ac:dyDescent="0.2">
      <c r="M7473" s="118"/>
    </row>
    <row r="7474" spans="13:13" x14ac:dyDescent="0.2">
      <c r="M7474" s="118"/>
    </row>
    <row r="7475" spans="13:13" x14ac:dyDescent="0.2">
      <c r="M7475" s="118"/>
    </row>
    <row r="7476" spans="13:13" x14ac:dyDescent="0.2">
      <c r="M7476" s="118"/>
    </row>
    <row r="7477" spans="13:13" x14ac:dyDescent="0.2">
      <c r="M7477" s="118"/>
    </row>
    <row r="7478" spans="13:13" x14ac:dyDescent="0.2">
      <c r="M7478" s="118"/>
    </row>
    <row r="7479" spans="13:13" x14ac:dyDescent="0.2">
      <c r="M7479" s="118"/>
    </row>
    <row r="7480" spans="13:13" x14ac:dyDescent="0.2">
      <c r="M7480" s="118"/>
    </row>
    <row r="7481" spans="13:13" x14ac:dyDescent="0.2">
      <c r="M7481" s="118"/>
    </row>
    <row r="7482" spans="13:13" x14ac:dyDescent="0.2">
      <c r="M7482" s="118"/>
    </row>
    <row r="7483" spans="13:13" x14ac:dyDescent="0.2">
      <c r="M7483" s="118"/>
    </row>
    <row r="7484" spans="13:13" x14ac:dyDescent="0.2">
      <c r="M7484" s="118"/>
    </row>
    <row r="7485" spans="13:13" x14ac:dyDescent="0.2">
      <c r="M7485" s="118"/>
    </row>
    <row r="7486" spans="13:13" x14ac:dyDescent="0.2">
      <c r="M7486" s="118"/>
    </row>
    <row r="7487" spans="13:13" x14ac:dyDescent="0.2">
      <c r="M7487" s="118"/>
    </row>
    <row r="7488" spans="13:13" x14ac:dyDescent="0.2">
      <c r="M7488" s="118"/>
    </row>
    <row r="7489" spans="13:13" x14ac:dyDescent="0.2">
      <c r="M7489" s="118"/>
    </row>
    <row r="7490" spans="13:13" x14ac:dyDescent="0.2">
      <c r="M7490" s="118"/>
    </row>
    <row r="7491" spans="13:13" x14ac:dyDescent="0.2">
      <c r="M7491" s="118"/>
    </row>
    <row r="7492" spans="13:13" x14ac:dyDescent="0.2">
      <c r="M7492" s="118"/>
    </row>
    <row r="7493" spans="13:13" x14ac:dyDescent="0.2">
      <c r="M7493" s="118"/>
    </row>
    <row r="7494" spans="13:13" x14ac:dyDescent="0.2">
      <c r="M7494" s="118"/>
    </row>
    <row r="7495" spans="13:13" x14ac:dyDescent="0.2">
      <c r="M7495" s="118"/>
    </row>
    <row r="7496" spans="13:13" x14ac:dyDescent="0.2">
      <c r="M7496" s="118"/>
    </row>
    <row r="7497" spans="13:13" x14ac:dyDescent="0.2">
      <c r="M7497" s="118"/>
    </row>
    <row r="7498" spans="13:13" x14ac:dyDescent="0.2">
      <c r="M7498" s="118"/>
    </row>
    <row r="7499" spans="13:13" x14ac:dyDescent="0.2">
      <c r="M7499" s="118"/>
    </row>
    <row r="7500" spans="13:13" x14ac:dyDescent="0.2">
      <c r="M7500" s="118"/>
    </row>
    <row r="7501" spans="13:13" x14ac:dyDescent="0.2">
      <c r="M7501" s="118"/>
    </row>
    <row r="7502" spans="13:13" x14ac:dyDescent="0.2">
      <c r="M7502" s="118"/>
    </row>
    <row r="7503" spans="13:13" x14ac:dyDescent="0.2">
      <c r="M7503" s="118"/>
    </row>
    <row r="7504" spans="13:13" x14ac:dyDescent="0.2">
      <c r="M7504" s="118"/>
    </row>
    <row r="7505" spans="13:13" x14ac:dyDescent="0.2">
      <c r="M7505" s="118"/>
    </row>
    <row r="7506" spans="13:13" x14ac:dyDescent="0.2">
      <c r="M7506" s="118"/>
    </row>
    <row r="7507" spans="13:13" x14ac:dyDescent="0.2">
      <c r="M7507" s="118"/>
    </row>
    <row r="7508" spans="13:13" x14ac:dyDescent="0.2">
      <c r="M7508" s="118"/>
    </row>
    <row r="7509" spans="13:13" x14ac:dyDescent="0.2">
      <c r="M7509" s="118"/>
    </row>
    <row r="7510" spans="13:13" x14ac:dyDescent="0.2">
      <c r="M7510" s="118"/>
    </row>
    <row r="7511" spans="13:13" x14ac:dyDescent="0.2">
      <c r="M7511" s="118"/>
    </row>
    <row r="7512" spans="13:13" x14ac:dyDescent="0.2">
      <c r="M7512" s="118"/>
    </row>
    <row r="7513" spans="13:13" x14ac:dyDescent="0.2">
      <c r="M7513" s="118"/>
    </row>
    <row r="7514" spans="13:13" x14ac:dyDescent="0.2">
      <c r="M7514" s="118"/>
    </row>
    <row r="7515" spans="13:13" x14ac:dyDescent="0.2">
      <c r="M7515" s="118"/>
    </row>
    <row r="7516" spans="13:13" x14ac:dyDescent="0.2">
      <c r="M7516" s="118"/>
    </row>
    <row r="7517" spans="13:13" x14ac:dyDescent="0.2">
      <c r="M7517" s="118"/>
    </row>
    <row r="7518" spans="13:13" x14ac:dyDescent="0.2">
      <c r="M7518" s="118"/>
    </row>
    <row r="7519" spans="13:13" x14ac:dyDescent="0.2">
      <c r="M7519" s="118"/>
    </row>
    <row r="7520" spans="13:13" x14ac:dyDescent="0.2">
      <c r="M7520" s="118"/>
    </row>
    <row r="7521" spans="13:13" x14ac:dyDescent="0.2">
      <c r="M7521" s="118"/>
    </row>
    <row r="7522" spans="13:13" x14ac:dyDescent="0.2">
      <c r="M7522" s="118"/>
    </row>
    <row r="7523" spans="13:13" x14ac:dyDescent="0.2">
      <c r="M7523" s="118"/>
    </row>
    <row r="7524" spans="13:13" x14ac:dyDescent="0.2">
      <c r="M7524" s="118"/>
    </row>
    <row r="7525" spans="13:13" x14ac:dyDescent="0.2">
      <c r="M7525" s="118"/>
    </row>
    <row r="7526" spans="13:13" x14ac:dyDescent="0.2">
      <c r="M7526" s="118"/>
    </row>
    <row r="7527" spans="13:13" x14ac:dyDescent="0.2">
      <c r="M7527" s="118"/>
    </row>
    <row r="7528" spans="13:13" x14ac:dyDescent="0.2">
      <c r="M7528" s="118"/>
    </row>
    <row r="7529" spans="13:13" x14ac:dyDescent="0.2">
      <c r="M7529" s="118"/>
    </row>
    <row r="7530" spans="13:13" x14ac:dyDescent="0.2">
      <c r="M7530" s="118"/>
    </row>
    <row r="7531" spans="13:13" x14ac:dyDescent="0.2">
      <c r="M7531" s="118"/>
    </row>
    <row r="7532" spans="13:13" x14ac:dyDescent="0.2">
      <c r="M7532" s="118"/>
    </row>
    <row r="7533" spans="13:13" x14ac:dyDescent="0.2">
      <c r="M7533" s="118"/>
    </row>
    <row r="7534" spans="13:13" x14ac:dyDescent="0.2">
      <c r="M7534" s="118"/>
    </row>
    <row r="7535" spans="13:13" x14ac:dyDescent="0.2">
      <c r="M7535" s="118"/>
    </row>
    <row r="7536" spans="13:13" x14ac:dyDescent="0.2">
      <c r="M7536" s="118"/>
    </row>
    <row r="7537" spans="13:13" x14ac:dyDescent="0.2">
      <c r="M7537" s="118"/>
    </row>
    <row r="7538" spans="13:13" x14ac:dyDescent="0.2">
      <c r="M7538" s="118"/>
    </row>
    <row r="7539" spans="13:13" x14ac:dyDescent="0.2">
      <c r="M7539" s="118"/>
    </row>
    <row r="7540" spans="13:13" x14ac:dyDescent="0.2">
      <c r="M7540" s="118"/>
    </row>
    <row r="7541" spans="13:13" x14ac:dyDescent="0.2">
      <c r="M7541" s="118"/>
    </row>
    <row r="7542" spans="13:13" x14ac:dyDescent="0.2">
      <c r="M7542" s="118"/>
    </row>
    <row r="7543" spans="13:13" x14ac:dyDescent="0.2">
      <c r="M7543" s="118"/>
    </row>
    <row r="7544" spans="13:13" x14ac:dyDescent="0.2">
      <c r="M7544" s="118"/>
    </row>
    <row r="7545" spans="13:13" x14ac:dyDescent="0.2">
      <c r="M7545" s="118"/>
    </row>
    <row r="7546" spans="13:13" x14ac:dyDescent="0.2">
      <c r="M7546" s="118"/>
    </row>
    <row r="7547" spans="13:13" x14ac:dyDescent="0.2">
      <c r="M7547" s="118"/>
    </row>
    <row r="7548" spans="13:13" x14ac:dyDescent="0.2">
      <c r="M7548" s="118"/>
    </row>
    <row r="7549" spans="13:13" x14ac:dyDescent="0.2">
      <c r="M7549" s="118"/>
    </row>
    <row r="7550" spans="13:13" x14ac:dyDescent="0.2">
      <c r="M7550" s="118"/>
    </row>
    <row r="7551" spans="13:13" x14ac:dyDescent="0.2">
      <c r="M7551" s="118"/>
    </row>
    <row r="7552" spans="13:13" x14ac:dyDescent="0.2">
      <c r="M7552" s="118"/>
    </row>
    <row r="7553" spans="13:13" x14ac:dyDescent="0.2">
      <c r="M7553" s="118"/>
    </row>
    <row r="7554" spans="13:13" x14ac:dyDescent="0.2">
      <c r="M7554" s="118"/>
    </row>
    <row r="7555" spans="13:13" x14ac:dyDescent="0.2">
      <c r="M7555" s="118"/>
    </row>
    <row r="7556" spans="13:13" x14ac:dyDescent="0.2">
      <c r="M7556" s="118"/>
    </row>
    <row r="7557" spans="13:13" x14ac:dyDescent="0.2">
      <c r="M7557" s="118"/>
    </row>
    <row r="7558" spans="13:13" x14ac:dyDescent="0.2">
      <c r="M7558" s="118"/>
    </row>
    <row r="7559" spans="13:13" x14ac:dyDescent="0.2">
      <c r="M7559" s="118"/>
    </row>
    <row r="7560" spans="13:13" x14ac:dyDescent="0.2">
      <c r="M7560" s="118"/>
    </row>
    <row r="7561" spans="13:13" x14ac:dyDescent="0.2">
      <c r="M7561" s="118"/>
    </row>
    <row r="7562" spans="13:13" x14ac:dyDescent="0.2">
      <c r="M7562" s="118"/>
    </row>
    <row r="7563" spans="13:13" x14ac:dyDescent="0.2">
      <c r="M7563" s="118"/>
    </row>
    <row r="7564" spans="13:13" x14ac:dyDescent="0.2">
      <c r="M7564" s="118"/>
    </row>
    <row r="7565" spans="13:13" x14ac:dyDescent="0.2">
      <c r="M7565" s="118"/>
    </row>
    <row r="7566" spans="13:13" x14ac:dyDescent="0.2">
      <c r="M7566" s="118"/>
    </row>
    <row r="7567" spans="13:13" x14ac:dyDescent="0.2">
      <c r="M7567" s="118"/>
    </row>
    <row r="7568" spans="13:13" x14ac:dyDescent="0.2">
      <c r="M7568" s="118"/>
    </row>
    <row r="7569" spans="13:13" x14ac:dyDescent="0.2">
      <c r="M7569" s="118"/>
    </row>
    <row r="7570" spans="13:13" x14ac:dyDescent="0.2">
      <c r="M7570" s="118"/>
    </row>
    <row r="7571" spans="13:13" x14ac:dyDescent="0.2">
      <c r="M7571" s="118"/>
    </row>
    <row r="7572" spans="13:13" x14ac:dyDescent="0.2">
      <c r="M7572" s="118"/>
    </row>
    <row r="7573" spans="13:13" x14ac:dyDescent="0.2">
      <c r="M7573" s="118"/>
    </row>
    <row r="7574" spans="13:13" x14ac:dyDescent="0.2">
      <c r="M7574" s="118"/>
    </row>
    <row r="7575" spans="13:13" x14ac:dyDescent="0.2">
      <c r="M7575" s="118"/>
    </row>
    <row r="7576" spans="13:13" x14ac:dyDescent="0.2">
      <c r="M7576" s="118"/>
    </row>
    <row r="7577" spans="13:13" x14ac:dyDescent="0.2">
      <c r="M7577" s="118"/>
    </row>
    <row r="7578" spans="13:13" x14ac:dyDescent="0.2">
      <c r="M7578" s="118"/>
    </row>
    <row r="7579" spans="13:13" x14ac:dyDescent="0.2">
      <c r="M7579" s="118"/>
    </row>
    <row r="7580" spans="13:13" x14ac:dyDescent="0.2">
      <c r="M7580" s="118"/>
    </row>
    <row r="7581" spans="13:13" x14ac:dyDescent="0.2">
      <c r="M7581" s="118"/>
    </row>
    <row r="7582" spans="13:13" x14ac:dyDescent="0.2">
      <c r="M7582" s="118"/>
    </row>
    <row r="7583" spans="13:13" x14ac:dyDescent="0.2">
      <c r="M7583" s="118"/>
    </row>
    <row r="7584" spans="13:13" x14ac:dyDescent="0.2">
      <c r="M7584" s="118"/>
    </row>
    <row r="7585" spans="13:13" x14ac:dyDescent="0.2">
      <c r="M7585" s="118"/>
    </row>
    <row r="7586" spans="13:13" x14ac:dyDescent="0.2">
      <c r="M7586" s="118"/>
    </row>
    <row r="7587" spans="13:13" x14ac:dyDescent="0.2">
      <c r="M7587" s="118"/>
    </row>
    <row r="7588" spans="13:13" x14ac:dyDescent="0.2">
      <c r="M7588" s="118"/>
    </row>
    <row r="7589" spans="13:13" x14ac:dyDescent="0.2">
      <c r="M7589" s="118"/>
    </row>
    <row r="7590" spans="13:13" x14ac:dyDescent="0.2">
      <c r="M7590" s="118"/>
    </row>
    <row r="7591" spans="13:13" x14ac:dyDescent="0.2">
      <c r="M7591" s="118"/>
    </row>
    <row r="7592" spans="13:13" x14ac:dyDescent="0.2">
      <c r="M7592" s="118"/>
    </row>
    <row r="7593" spans="13:13" x14ac:dyDescent="0.2">
      <c r="M7593" s="118"/>
    </row>
    <row r="7594" spans="13:13" x14ac:dyDescent="0.2">
      <c r="M7594" s="118"/>
    </row>
    <row r="7595" spans="13:13" x14ac:dyDescent="0.2">
      <c r="M7595" s="118"/>
    </row>
    <row r="7596" spans="13:13" x14ac:dyDescent="0.2">
      <c r="M7596" s="118"/>
    </row>
    <row r="7597" spans="13:13" x14ac:dyDescent="0.2">
      <c r="M7597" s="118"/>
    </row>
    <row r="7598" spans="13:13" x14ac:dyDescent="0.2">
      <c r="M7598" s="118"/>
    </row>
    <row r="7599" spans="13:13" x14ac:dyDescent="0.2">
      <c r="M7599" s="118"/>
    </row>
    <row r="7600" spans="13:13" x14ac:dyDescent="0.2">
      <c r="M7600" s="118"/>
    </row>
    <row r="7601" spans="13:13" x14ac:dyDescent="0.2">
      <c r="M7601" s="118"/>
    </row>
    <row r="7602" spans="13:13" x14ac:dyDescent="0.2">
      <c r="M7602" s="118"/>
    </row>
    <row r="7603" spans="13:13" x14ac:dyDescent="0.2">
      <c r="M7603" s="118"/>
    </row>
    <row r="7604" spans="13:13" x14ac:dyDescent="0.2">
      <c r="M7604" s="118"/>
    </row>
    <row r="7605" spans="13:13" x14ac:dyDescent="0.2">
      <c r="M7605" s="118"/>
    </row>
    <row r="7606" spans="13:13" x14ac:dyDescent="0.2">
      <c r="M7606" s="118"/>
    </row>
    <row r="7607" spans="13:13" x14ac:dyDescent="0.2">
      <c r="M7607" s="118"/>
    </row>
    <row r="7608" spans="13:13" x14ac:dyDescent="0.2">
      <c r="M7608" s="118"/>
    </row>
    <row r="7609" spans="13:13" x14ac:dyDescent="0.2">
      <c r="M7609" s="118"/>
    </row>
    <row r="7610" spans="13:13" x14ac:dyDescent="0.2">
      <c r="M7610" s="118"/>
    </row>
    <row r="7611" spans="13:13" x14ac:dyDescent="0.2">
      <c r="M7611" s="118"/>
    </row>
    <row r="7612" spans="13:13" x14ac:dyDescent="0.2">
      <c r="M7612" s="118"/>
    </row>
    <row r="7613" spans="13:13" x14ac:dyDescent="0.2">
      <c r="M7613" s="118"/>
    </row>
    <row r="7614" spans="13:13" x14ac:dyDescent="0.2">
      <c r="M7614" s="118"/>
    </row>
    <row r="7615" spans="13:13" x14ac:dyDescent="0.2">
      <c r="M7615" s="118"/>
    </row>
    <row r="7616" spans="13:13" x14ac:dyDescent="0.2">
      <c r="M7616" s="118"/>
    </row>
    <row r="7617" spans="13:13" x14ac:dyDescent="0.2">
      <c r="M7617" s="118"/>
    </row>
    <row r="7618" spans="13:13" x14ac:dyDescent="0.2">
      <c r="M7618" s="118"/>
    </row>
    <row r="7619" spans="13:13" x14ac:dyDescent="0.2">
      <c r="M7619" s="118"/>
    </row>
    <row r="7620" spans="13:13" x14ac:dyDescent="0.2">
      <c r="M7620" s="118"/>
    </row>
    <row r="7621" spans="13:13" x14ac:dyDescent="0.2">
      <c r="M7621" s="118"/>
    </row>
    <row r="7622" spans="13:13" x14ac:dyDescent="0.2">
      <c r="M7622" s="118"/>
    </row>
    <row r="7623" spans="13:13" x14ac:dyDescent="0.2">
      <c r="M7623" s="118"/>
    </row>
    <row r="7624" spans="13:13" x14ac:dyDescent="0.2">
      <c r="M7624" s="118"/>
    </row>
    <row r="7625" spans="13:13" x14ac:dyDescent="0.2">
      <c r="M7625" s="118"/>
    </row>
    <row r="7626" spans="13:13" x14ac:dyDescent="0.2">
      <c r="M7626" s="118"/>
    </row>
    <row r="7627" spans="13:13" x14ac:dyDescent="0.2">
      <c r="M7627" s="118"/>
    </row>
    <row r="7628" spans="13:13" x14ac:dyDescent="0.2">
      <c r="M7628" s="118"/>
    </row>
    <row r="7629" spans="13:13" x14ac:dyDescent="0.2">
      <c r="M7629" s="118"/>
    </row>
    <row r="7630" spans="13:13" x14ac:dyDescent="0.2">
      <c r="M7630" s="118"/>
    </row>
    <row r="7631" spans="13:13" x14ac:dyDescent="0.2">
      <c r="M7631" s="118"/>
    </row>
    <row r="7632" spans="13:13" x14ac:dyDescent="0.2">
      <c r="M7632" s="118"/>
    </row>
    <row r="7633" spans="13:13" x14ac:dyDescent="0.2">
      <c r="M7633" s="118"/>
    </row>
    <row r="7634" spans="13:13" x14ac:dyDescent="0.2">
      <c r="M7634" s="118"/>
    </row>
    <row r="7635" spans="13:13" x14ac:dyDescent="0.2">
      <c r="M7635" s="118"/>
    </row>
    <row r="7636" spans="13:13" x14ac:dyDescent="0.2">
      <c r="M7636" s="118"/>
    </row>
    <row r="7637" spans="13:13" x14ac:dyDescent="0.2">
      <c r="M7637" s="118"/>
    </row>
    <row r="7638" spans="13:13" x14ac:dyDescent="0.2">
      <c r="M7638" s="118"/>
    </row>
    <row r="7639" spans="13:13" x14ac:dyDescent="0.2">
      <c r="M7639" s="118"/>
    </row>
    <row r="7640" spans="13:13" x14ac:dyDescent="0.2">
      <c r="M7640" s="118"/>
    </row>
    <row r="7641" spans="13:13" x14ac:dyDescent="0.2">
      <c r="M7641" s="118"/>
    </row>
    <row r="7642" spans="13:13" x14ac:dyDescent="0.2">
      <c r="M7642" s="118"/>
    </row>
    <row r="7643" spans="13:13" x14ac:dyDescent="0.2">
      <c r="M7643" s="118"/>
    </row>
    <row r="7644" spans="13:13" x14ac:dyDescent="0.2">
      <c r="M7644" s="118"/>
    </row>
    <row r="7645" spans="13:13" x14ac:dyDescent="0.2">
      <c r="M7645" s="118"/>
    </row>
    <row r="7646" spans="13:13" x14ac:dyDescent="0.2">
      <c r="M7646" s="118"/>
    </row>
    <row r="7647" spans="13:13" x14ac:dyDescent="0.2">
      <c r="M7647" s="118"/>
    </row>
    <row r="7648" spans="13:13" x14ac:dyDescent="0.2">
      <c r="M7648" s="118"/>
    </row>
    <row r="7649" spans="13:13" x14ac:dyDescent="0.2">
      <c r="M7649" s="118"/>
    </row>
    <row r="7650" spans="13:13" x14ac:dyDescent="0.2">
      <c r="M7650" s="118"/>
    </row>
    <row r="7651" spans="13:13" x14ac:dyDescent="0.2">
      <c r="M7651" s="118"/>
    </row>
    <row r="7652" spans="13:13" x14ac:dyDescent="0.2">
      <c r="M7652" s="118"/>
    </row>
    <row r="7653" spans="13:13" x14ac:dyDescent="0.2">
      <c r="M7653" s="118"/>
    </row>
    <row r="7654" spans="13:13" x14ac:dyDescent="0.2">
      <c r="M7654" s="118"/>
    </row>
    <row r="7655" spans="13:13" x14ac:dyDescent="0.2">
      <c r="M7655" s="118"/>
    </row>
    <row r="7656" spans="13:13" x14ac:dyDescent="0.2">
      <c r="M7656" s="118"/>
    </row>
    <row r="7657" spans="13:13" x14ac:dyDescent="0.2">
      <c r="M7657" s="118"/>
    </row>
    <row r="7658" spans="13:13" x14ac:dyDescent="0.2">
      <c r="M7658" s="118"/>
    </row>
    <row r="7659" spans="13:13" x14ac:dyDescent="0.2">
      <c r="M7659" s="118"/>
    </row>
    <row r="7660" spans="13:13" x14ac:dyDescent="0.2">
      <c r="M7660" s="118"/>
    </row>
    <row r="7661" spans="13:13" x14ac:dyDescent="0.2">
      <c r="M7661" s="118"/>
    </row>
    <row r="7662" spans="13:13" x14ac:dyDescent="0.2">
      <c r="M7662" s="118"/>
    </row>
    <row r="7663" spans="13:13" x14ac:dyDescent="0.2">
      <c r="M7663" s="118"/>
    </row>
    <row r="7664" spans="13:13" x14ac:dyDescent="0.2">
      <c r="M7664" s="118"/>
    </row>
    <row r="7665" spans="13:13" x14ac:dyDescent="0.2">
      <c r="M7665" s="118"/>
    </row>
    <row r="7666" spans="13:13" x14ac:dyDescent="0.2">
      <c r="M7666" s="118"/>
    </row>
    <row r="7667" spans="13:13" x14ac:dyDescent="0.2">
      <c r="M7667" s="118"/>
    </row>
    <row r="7668" spans="13:13" x14ac:dyDescent="0.2">
      <c r="M7668" s="118"/>
    </row>
    <row r="7669" spans="13:13" x14ac:dyDescent="0.2">
      <c r="M7669" s="118"/>
    </row>
    <row r="7670" spans="13:13" x14ac:dyDescent="0.2">
      <c r="M7670" s="118"/>
    </row>
    <row r="7671" spans="13:13" x14ac:dyDescent="0.2">
      <c r="M7671" s="118"/>
    </row>
    <row r="7672" spans="13:13" x14ac:dyDescent="0.2">
      <c r="M7672" s="118"/>
    </row>
    <row r="7673" spans="13:13" x14ac:dyDescent="0.2">
      <c r="M7673" s="118"/>
    </row>
    <row r="7674" spans="13:13" x14ac:dyDescent="0.2">
      <c r="M7674" s="118"/>
    </row>
    <row r="7675" spans="13:13" x14ac:dyDescent="0.2">
      <c r="M7675" s="118"/>
    </row>
    <row r="7676" spans="13:13" x14ac:dyDescent="0.2">
      <c r="M7676" s="118"/>
    </row>
    <row r="7677" spans="13:13" x14ac:dyDescent="0.2">
      <c r="M7677" s="118"/>
    </row>
    <row r="7678" spans="13:13" x14ac:dyDescent="0.2">
      <c r="M7678" s="118"/>
    </row>
    <row r="7679" spans="13:13" x14ac:dyDescent="0.2">
      <c r="M7679" s="118"/>
    </row>
    <row r="7680" spans="13:13" x14ac:dyDescent="0.2">
      <c r="M7680" s="118"/>
    </row>
    <row r="7681" spans="13:13" x14ac:dyDescent="0.2">
      <c r="M7681" s="118"/>
    </row>
    <row r="7682" spans="13:13" x14ac:dyDescent="0.2">
      <c r="M7682" s="118"/>
    </row>
    <row r="7683" spans="13:13" x14ac:dyDescent="0.2">
      <c r="M7683" s="118"/>
    </row>
    <row r="7684" spans="13:13" x14ac:dyDescent="0.2">
      <c r="M7684" s="118"/>
    </row>
    <row r="7685" spans="13:13" x14ac:dyDescent="0.2">
      <c r="M7685" s="118"/>
    </row>
    <row r="7686" spans="13:13" x14ac:dyDescent="0.2">
      <c r="M7686" s="118"/>
    </row>
    <row r="7687" spans="13:13" x14ac:dyDescent="0.2">
      <c r="M7687" s="118"/>
    </row>
    <row r="7688" spans="13:13" x14ac:dyDescent="0.2">
      <c r="M7688" s="118"/>
    </row>
    <row r="7689" spans="13:13" x14ac:dyDescent="0.2">
      <c r="M7689" s="118"/>
    </row>
    <row r="7690" spans="13:13" x14ac:dyDescent="0.2">
      <c r="M7690" s="118"/>
    </row>
    <row r="7691" spans="13:13" x14ac:dyDescent="0.2">
      <c r="M7691" s="118"/>
    </row>
    <row r="7692" spans="13:13" x14ac:dyDescent="0.2">
      <c r="M7692" s="118"/>
    </row>
    <row r="7693" spans="13:13" x14ac:dyDescent="0.2">
      <c r="M7693" s="118"/>
    </row>
    <row r="7694" spans="13:13" x14ac:dyDescent="0.2">
      <c r="M7694" s="118"/>
    </row>
    <row r="7695" spans="13:13" x14ac:dyDescent="0.2">
      <c r="M7695" s="118"/>
    </row>
    <row r="7696" spans="13:13" x14ac:dyDescent="0.2">
      <c r="M7696" s="118"/>
    </row>
    <row r="7697" spans="13:13" x14ac:dyDescent="0.2">
      <c r="M7697" s="118"/>
    </row>
    <row r="7698" spans="13:13" x14ac:dyDescent="0.2">
      <c r="M7698" s="118"/>
    </row>
    <row r="7699" spans="13:13" x14ac:dyDescent="0.2">
      <c r="M7699" s="118"/>
    </row>
    <row r="7700" spans="13:13" x14ac:dyDescent="0.2">
      <c r="M7700" s="118"/>
    </row>
    <row r="7701" spans="13:13" x14ac:dyDescent="0.2">
      <c r="M7701" s="118"/>
    </row>
    <row r="7702" spans="13:13" x14ac:dyDescent="0.2">
      <c r="M7702" s="118"/>
    </row>
    <row r="7703" spans="13:13" x14ac:dyDescent="0.2">
      <c r="M7703" s="118"/>
    </row>
    <row r="7704" spans="13:13" x14ac:dyDescent="0.2">
      <c r="M7704" s="118"/>
    </row>
    <row r="7705" spans="13:13" x14ac:dyDescent="0.2">
      <c r="M7705" s="118"/>
    </row>
    <row r="7706" spans="13:13" x14ac:dyDescent="0.2">
      <c r="M7706" s="118"/>
    </row>
    <row r="7707" spans="13:13" x14ac:dyDescent="0.2">
      <c r="M7707" s="118"/>
    </row>
    <row r="7708" spans="13:13" x14ac:dyDescent="0.2">
      <c r="M7708" s="118"/>
    </row>
    <row r="7709" spans="13:13" x14ac:dyDescent="0.2">
      <c r="M7709" s="118"/>
    </row>
    <row r="7710" spans="13:13" x14ac:dyDescent="0.2">
      <c r="M7710" s="118"/>
    </row>
    <row r="7711" spans="13:13" x14ac:dyDescent="0.2">
      <c r="M7711" s="118"/>
    </row>
    <row r="7712" spans="13:13" x14ac:dyDescent="0.2">
      <c r="M7712" s="118"/>
    </row>
    <row r="7713" spans="13:13" x14ac:dyDescent="0.2">
      <c r="M7713" s="118"/>
    </row>
    <row r="7714" spans="13:13" x14ac:dyDescent="0.2">
      <c r="M7714" s="118"/>
    </row>
    <row r="7715" spans="13:13" x14ac:dyDescent="0.2">
      <c r="M7715" s="118"/>
    </row>
    <row r="7716" spans="13:13" x14ac:dyDescent="0.2">
      <c r="M7716" s="118"/>
    </row>
    <row r="7717" spans="13:13" x14ac:dyDescent="0.2">
      <c r="M7717" s="118"/>
    </row>
    <row r="7718" spans="13:13" x14ac:dyDescent="0.2">
      <c r="M7718" s="118"/>
    </row>
    <row r="7719" spans="13:13" x14ac:dyDescent="0.2">
      <c r="M7719" s="118"/>
    </row>
    <row r="7720" spans="13:13" x14ac:dyDescent="0.2">
      <c r="M7720" s="118"/>
    </row>
    <row r="7721" spans="13:13" x14ac:dyDescent="0.2">
      <c r="M7721" s="118"/>
    </row>
    <row r="7722" spans="13:13" x14ac:dyDescent="0.2">
      <c r="M7722" s="118"/>
    </row>
    <row r="7723" spans="13:13" x14ac:dyDescent="0.2">
      <c r="M7723" s="118"/>
    </row>
    <row r="7724" spans="13:13" x14ac:dyDescent="0.2">
      <c r="M7724" s="118"/>
    </row>
    <row r="7725" spans="13:13" x14ac:dyDescent="0.2">
      <c r="M7725" s="118"/>
    </row>
    <row r="7726" spans="13:13" x14ac:dyDescent="0.2">
      <c r="M7726" s="118"/>
    </row>
    <row r="7727" spans="13:13" x14ac:dyDescent="0.2">
      <c r="M7727" s="118"/>
    </row>
    <row r="7728" spans="13:13" x14ac:dyDescent="0.2">
      <c r="M7728" s="118"/>
    </row>
    <row r="7729" spans="13:13" x14ac:dyDescent="0.2">
      <c r="M7729" s="118"/>
    </row>
    <row r="7730" spans="13:13" x14ac:dyDescent="0.2">
      <c r="M7730" s="118"/>
    </row>
    <row r="7731" spans="13:13" x14ac:dyDescent="0.2">
      <c r="M7731" s="118"/>
    </row>
    <row r="7732" spans="13:13" x14ac:dyDescent="0.2">
      <c r="M7732" s="118"/>
    </row>
    <row r="7733" spans="13:13" x14ac:dyDescent="0.2">
      <c r="M7733" s="118"/>
    </row>
    <row r="7734" spans="13:13" x14ac:dyDescent="0.2">
      <c r="M7734" s="118"/>
    </row>
    <row r="7735" spans="13:13" x14ac:dyDescent="0.2">
      <c r="M7735" s="118"/>
    </row>
    <row r="7736" spans="13:13" x14ac:dyDescent="0.2">
      <c r="M7736" s="118"/>
    </row>
    <row r="7737" spans="13:13" x14ac:dyDescent="0.2">
      <c r="M7737" s="118"/>
    </row>
    <row r="7738" spans="13:13" x14ac:dyDescent="0.2">
      <c r="M7738" s="118"/>
    </row>
    <row r="7739" spans="13:13" x14ac:dyDescent="0.2">
      <c r="M7739" s="118"/>
    </row>
    <row r="7740" spans="13:13" x14ac:dyDescent="0.2">
      <c r="M7740" s="118"/>
    </row>
    <row r="7741" spans="13:13" x14ac:dyDescent="0.2">
      <c r="M7741" s="118"/>
    </row>
    <row r="7742" spans="13:13" x14ac:dyDescent="0.2">
      <c r="M7742" s="118"/>
    </row>
    <row r="7743" spans="13:13" x14ac:dyDescent="0.2">
      <c r="M7743" s="118"/>
    </row>
    <row r="7744" spans="13:13" x14ac:dyDescent="0.2">
      <c r="M7744" s="118"/>
    </row>
    <row r="7745" spans="13:13" x14ac:dyDescent="0.2">
      <c r="M7745" s="118"/>
    </row>
    <row r="7746" spans="13:13" x14ac:dyDescent="0.2">
      <c r="M7746" s="118"/>
    </row>
    <row r="7747" spans="13:13" x14ac:dyDescent="0.2">
      <c r="M7747" s="118"/>
    </row>
    <row r="7748" spans="13:13" x14ac:dyDescent="0.2">
      <c r="M7748" s="118"/>
    </row>
    <row r="7749" spans="13:13" x14ac:dyDescent="0.2">
      <c r="M7749" s="118"/>
    </row>
    <row r="7750" spans="13:13" x14ac:dyDescent="0.2">
      <c r="M7750" s="118"/>
    </row>
    <row r="7751" spans="13:13" x14ac:dyDescent="0.2">
      <c r="M7751" s="118"/>
    </row>
    <row r="7752" spans="13:13" x14ac:dyDescent="0.2">
      <c r="M7752" s="118"/>
    </row>
    <row r="7753" spans="13:13" x14ac:dyDescent="0.2">
      <c r="M7753" s="118"/>
    </row>
    <row r="7754" spans="13:13" x14ac:dyDescent="0.2">
      <c r="M7754" s="118"/>
    </row>
    <row r="7755" spans="13:13" x14ac:dyDescent="0.2">
      <c r="M7755" s="118"/>
    </row>
    <row r="7756" spans="13:13" x14ac:dyDescent="0.2">
      <c r="M7756" s="118"/>
    </row>
    <row r="7757" spans="13:13" x14ac:dyDescent="0.2">
      <c r="M7757" s="118"/>
    </row>
    <row r="7758" spans="13:13" x14ac:dyDescent="0.2">
      <c r="M7758" s="118"/>
    </row>
    <row r="7759" spans="13:13" x14ac:dyDescent="0.2">
      <c r="M7759" s="118"/>
    </row>
    <row r="7760" spans="13:13" x14ac:dyDescent="0.2">
      <c r="M7760" s="118"/>
    </row>
    <row r="7761" spans="13:13" x14ac:dyDescent="0.2">
      <c r="M7761" s="118"/>
    </row>
    <row r="7762" spans="13:13" x14ac:dyDescent="0.2">
      <c r="M7762" s="118"/>
    </row>
    <row r="7763" spans="13:13" x14ac:dyDescent="0.2">
      <c r="M7763" s="118"/>
    </row>
    <row r="7764" spans="13:13" x14ac:dyDescent="0.2">
      <c r="M7764" s="118"/>
    </row>
    <row r="7765" spans="13:13" x14ac:dyDescent="0.2">
      <c r="M7765" s="118"/>
    </row>
    <row r="7766" spans="13:13" x14ac:dyDescent="0.2">
      <c r="M7766" s="118"/>
    </row>
    <row r="7767" spans="13:13" x14ac:dyDescent="0.2">
      <c r="M7767" s="118"/>
    </row>
    <row r="7768" spans="13:13" x14ac:dyDescent="0.2">
      <c r="M7768" s="118"/>
    </row>
    <row r="7769" spans="13:13" x14ac:dyDescent="0.2">
      <c r="M7769" s="118"/>
    </row>
    <row r="7770" spans="13:13" x14ac:dyDescent="0.2">
      <c r="M7770" s="118"/>
    </row>
    <row r="7771" spans="13:13" x14ac:dyDescent="0.2">
      <c r="M7771" s="118"/>
    </row>
    <row r="7772" spans="13:13" x14ac:dyDescent="0.2">
      <c r="M7772" s="118"/>
    </row>
    <row r="7773" spans="13:13" x14ac:dyDescent="0.2">
      <c r="M7773" s="118"/>
    </row>
    <row r="7774" spans="13:13" x14ac:dyDescent="0.2">
      <c r="M7774" s="118"/>
    </row>
    <row r="7775" spans="13:13" x14ac:dyDescent="0.2">
      <c r="M7775" s="118"/>
    </row>
    <row r="7776" spans="13:13" x14ac:dyDescent="0.2">
      <c r="M7776" s="118"/>
    </row>
    <row r="7777" spans="13:13" x14ac:dyDescent="0.2">
      <c r="M7777" s="118"/>
    </row>
    <row r="7778" spans="13:13" x14ac:dyDescent="0.2">
      <c r="M7778" s="118"/>
    </row>
    <row r="7779" spans="13:13" x14ac:dyDescent="0.2">
      <c r="M7779" s="118"/>
    </row>
    <row r="7780" spans="13:13" x14ac:dyDescent="0.2">
      <c r="M7780" s="118"/>
    </row>
    <row r="7781" spans="13:13" x14ac:dyDescent="0.2">
      <c r="M7781" s="118"/>
    </row>
    <row r="7782" spans="13:13" x14ac:dyDescent="0.2">
      <c r="M7782" s="118"/>
    </row>
    <row r="7783" spans="13:13" x14ac:dyDescent="0.2">
      <c r="M7783" s="118"/>
    </row>
    <row r="7784" spans="13:13" x14ac:dyDescent="0.2">
      <c r="M7784" s="118"/>
    </row>
    <row r="7785" spans="13:13" x14ac:dyDescent="0.2">
      <c r="M7785" s="118"/>
    </row>
    <row r="7786" spans="13:13" x14ac:dyDescent="0.2">
      <c r="M7786" s="118"/>
    </row>
    <row r="7787" spans="13:13" x14ac:dyDescent="0.2">
      <c r="M7787" s="118"/>
    </row>
    <row r="7788" spans="13:13" x14ac:dyDescent="0.2">
      <c r="M7788" s="118"/>
    </row>
    <row r="7789" spans="13:13" x14ac:dyDescent="0.2">
      <c r="M7789" s="118"/>
    </row>
    <row r="7790" spans="13:13" x14ac:dyDescent="0.2">
      <c r="M7790" s="118"/>
    </row>
    <row r="7791" spans="13:13" x14ac:dyDescent="0.2">
      <c r="M7791" s="118"/>
    </row>
    <row r="7792" spans="13:13" x14ac:dyDescent="0.2">
      <c r="M7792" s="118"/>
    </row>
    <row r="7793" spans="13:13" x14ac:dyDescent="0.2">
      <c r="M7793" s="118"/>
    </row>
    <row r="7794" spans="13:13" x14ac:dyDescent="0.2">
      <c r="M7794" s="118"/>
    </row>
    <row r="7795" spans="13:13" x14ac:dyDescent="0.2">
      <c r="M7795" s="118"/>
    </row>
    <row r="7796" spans="13:13" x14ac:dyDescent="0.2">
      <c r="M7796" s="118"/>
    </row>
    <row r="7797" spans="13:13" x14ac:dyDescent="0.2">
      <c r="M7797" s="118"/>
    </row>
    <row r="7798" spans="13:13" x14ac:dyDescent="0.2">
      <c r="M7798" s="118"/>
    </row>
    <row r="7799" spans="13:13" x14ac:dyDescent="0.2">
      <c r="M7799" s="118"/>
    </row>
    <row r="7800" spans="13:13" x14ac:dyDescent="0.2">
      <c r="M7800" s="118"/>
    </row>
    <row r="7801" spans="13:13" x14ac:dyDescent="0.2">
      <c r="M7801" s="118"/>
    </row>
    <row r="7802" spans="13:13" x14ac:dyDescent="0.2">
      <c r="M7802" s="118"/>
    </row>
    <row r="7803" spans="13:13" x14ac:dyDescent="0.2">
      <c r="M7803" s="118"/>
    </row>
    <row r="7804" spans="13:13" x14ac:dyDescent="0.2">
      <c r="M7804" s="118"/>
    </row>
    <row r="7805" spans="13:13" x14ac:dyDescent="0.2">
      <c r="M7805" s="118"/>
    </row>
    <row r="7806" spans="13:13" x14ac:dyDescent="0.2">
      <c r="M7806" s="118"/>
    </row>
    <row r="7807" spans="13:13" x14ac:dyDescent="0.2">
      <c r="M7807" s="118"/>
    </row>
    <row r="7808" spans="13:13" x14ac:dyDescent="0.2">
      <c r="M7808" s="118"/>
    </row>
    <row r="7809" spans="13:13" x14ac:dyDescent="0.2">
      <c r="M7809" s="118"/>
    </row>
    <row r="7810" spans="13:13" x14ac:dyDescent="0.2">
      <c r="M7810" s="118"/>
    </row>
    <row r="7811" spans="13:13" x14ac:dyDescent="0.2">
      <c r="M7811" s="118"/>
    </row>
    <row r="7812" spans="13:13" x14ac:dyDescent="0.2">
      <c r="M7812" s="118"/>
    </row>
    <row r="7813" spans="13:13" x14ac:dyDescent="0.2">
      <c r="M7813" s="118"/>
    </row>
    <row r="7814" spans="13:13" x14ac:dyDescent="0.2">
      <c r="M7814" s="118"/>
    </row>
    <row r="7815" spans="13:13" x14ac:dyDescent="0.2">
      <c r="M7815" s="118"/>
    </row>
    <row r="7816" spans="13:13" x14ac:dyDescent="0.2">
      <c r="M7816" s="118"/>
    </row>
    <row r="7817" spans="13:13" x14ac:dyDescent="0.2">
      <c r="M7817" s="118"/>
    </row>
    <row r="7818" spans="13:13" x14ac:dyDescent="0.2">
      <c r="M7818" s="118"/>
    </row>
    <row r="7819" spans="13:13" x14ac:dyDescent="0.2">
      <c r="M7819" s="118"/>
    </row>
    <row r="7820" spans="13:13" x14ac:dyDescent="0.2">
      <c r="M7820" s="118"/>
    </row>
    <row r="7821" spans="13:13" x14ac:dyDescent="0.2">
      <c r="M7821" s="118"/>
    </row>
    <row r="7822" spans="13:13" x14ac:dyDescent="0.2">
      <c r="M7822" s="118"/>
    </row>
    <row r="7823" spans="13:13" x14ac:dyDescent="0.2">
      <c r="M7823" s="118"/>
    </row>
    <row r="7824" spans="13:13" x14ac:dyDescent="0.2">
      <c r="M7824" s="118"/>
    </row>
    <row r="7825" spans="13:13" x14ac:dyDescent="0.2">
      <c r="M7825" s="118"/>
    </row>
    <row r="7826" spans="13:13" x14ac:dyDescent="0.2">
      <c r="M7826" s="118"/>
    </row>
    <row r="7827" spans="13:13" x14ac:dyDescent="0.2">
      <c r="M7827" s="118"/>
    </row>
    <row r="7828" spans="13:13" x14ac:dyDescent="0.2">
      <c r="M7828" s="118"/>
    </row>
    <row r="7829" spans="13:13" x14ac:dyDescent="0.2">
      <c r="M7829" s="118"/>
    </row>
    <row r="7830" spans="13:13" x14ac:dyDescent="0.2">
      <c r="M7830" s="118"/>
    </row>
    <row r="7831" spans="13:13" x14ac:dyDescent="0.2">
      <c r="M7831" s="118"/>
    </row>
    <row r="7832" spans="13:13" x14ac:dyDescent="0.2">
      <c r="M7832" s="118"/>
    </row>
    <row r="7833" spans="13:13" x14ac:dyDescent="0.2">
      <c r="M7833" s="118"/>
    </row>
    <row r="7834" spans="13:13" x14ac:dyDescent="0.2">
      <c r="M7834" s="118"/>
    </row>
    <row r="7835" spans="13:13" x14ac:dyDescent="0.2">
      <c r="M7835" s="118"/>
    </row>
    <row r="7836" spans="13:13" x14ac:dyDescent="0.2">
      <c r="M7836" s="118"/>
    </row>
    <row r="7837" spans="13:13" x14ac:dyDescent="0.2">
      <c r="M7837" s="118"/>
    </row>
    <row r="7838" spans="13:13" x14ac:dyDescent="0.2">
      <c r="M7838" s="118"/>
    </row>
    <row r="7839" spans="13:13" x14ac:dyDescent="0.2">
      <c r="M7839" s="118"/>
    </row>
    <row r="7840" spans="13:13" x14ac:dyDescent="0.2">
      <c r="M7840" s="118"/>
    </row>
    <row r="7841" spans="13:13" x14ac:dyDescent="0.2">
      <c r="M7841" s="118"/>
    </row>
    <row r="7842" spans="13:13" x14ac:dyDescent="0.2">
      <c r="M7842" s="118"/>
    </row>
    <row r="7843" spans="13:13" x14ac:dyDescent="0.2">
      <c r="M7843" s="118"/>
    </row>
    <row r="7844" spans="13:13" x14ac:dyDescent="0.2">
      <c r="M7844" s="118"/>
    </row>
    <row r="7845" spans="13:13" x14ac:dyDescent="0.2">
      <c r="M7845" s="118"/>
    </row>
    <row r="7846" spans="13:13" x14ac:dyDescent="0.2">
      <c r="M7846" s="118"/>
    </row>
    <row r="7847" spans="13:13" x14ac:dyDescent="0.2">
      <c r="M7847" s="118"/>
    </row>
    <row r="7848" spans="13:13" x14ac:dyDescent="0.2">
      <c r="M7848" s="118"/>
    </row>
    <row r="7849" spans="13:13" x14ac:dyDescent="0.2">
      <c r="M7849" s="118"/>
    </row>
    <row r="7850" spans="13:13" x14ac:dyDescent="0.2">
      <c r="M7850" s="118"/>
    </row>
    <row r="7851" spans="13:13" x14ac:dyDescent="0.2">
      <c r="M7851" s="118"/>
    </row>
    <row r="7852" spans="13:13" x14ac:dyDescent="0.2">
      <c r="M7852" s="118"/>
    </row>
    <row r="7853" spans="13:13" x14ac:dyDescent="0.2">
      <c r="M7853" s="118"/>
    </row>
    <row r="7854" spans="13:13" x14ac:dyDescent="0.2">
      <c r="M7854" s="118"/>
    </row>
    <row r="7855" spans="13:13" x14ac:dyDescent="0.2">
      <c r="M7855" s="118"/>
    </row>
    <row r="7856" spans="13:13" x14ac:dyDescent="0.2">
      <c r="M7856" s="118"/>
    </row>
    <row r="7857" spans="13:13" x14ac:dyDescent="0.2">
      <c r="M7857" s="118"/>
    </row>
    <row r="7858" spans="13:13" x14ac:dyDescent="0.2">
      <c r="M7858" s="118"/>
    </row>
    <row r="7859" spans="13:13" x14ac:dyDescent="0.2">
      <c r="M7859" s="118"/>
    </row>
    <row r="7860" spans="13:13" x14ac:dyDescent="0.2">
      <c r="M7860" s="118"/>
    </row>
    <row r="7861" spans="13:13" x14ac:dyDescent="0.2">
      <c r="M7861" s="118"/>
    </row>
    <row r="7862" spans="13:13" x14ac:dyDescent="0.2">
      <c r="M7862" s="118"/>
    </row>
    <row r="7863" spans="13:13" x14ac:dyDescent="0.2">
      <c r="M7863" s="118"/>
    </row>
    <row r="7864" spans="13:13" x14ac:dyDescent="0.2">
      <c r="M7864" s="118"/>
    </row>
    <row r="7865" spans="13:13" x14ac:dyDescent="0.2">
      <c r="M7865" s="118"/>
    </row>
    <row r="7866" spans="13:13" x14ac:dyDescent="0.2">
      <c r="M7866" s="118"/>
    </row>
    <row r="7867" spans="13:13" x14ac:dyDescent="0.2">
      <c r="M7867" s="118"/>
    </row>
    <row r="7868" spans="13:13" x14ac:dyDescent="0.2">
      <c r="M7868" s="118"/>
    </row>
    <row r="7869" spans="13:13" x14ac:dyDescent="0.2">
      <c r="M7869" s="118"/>
    </row>
    <row r="7870" spans="13:13" x14ac:dyDescent="0.2">
      <c r="M7870" s="118"/>
    </row>
    <row r="7871" spans="13:13" x14ac:dyDescent="0.2">
      <c r="M7871" s="118"/>
    </row>
    <row r="7872" spans="13:13" x14ac:dyDescent="0.2">
      <c r="M7872" s="118"/>
    </row>
    <row r="7873" spans="13:13" x14ac:dyDescent="0.2">
      <c r="M7873" s="118"/>
    </row>
    <row r="7874" spans="13:13" x14ac:dyDescent="0.2">
      <c r="M7874" s="118"/>
    </row>
    <row r="7875" spans="13:13" x14ac:dyDescent="0.2">
      <c r="M7875" s="118"/>
    </row>
    <row r="7876" spans="13:13" x14ac:dyDescent="0.2">
      <c r="M7876" s="118"/>
    </row>
    <row r="7877" spans="13:13" x14ac:dyDescent="0.2">
      <c r="M7877" s="118"/>
    </row>
    <row r="7878" spans="13:13" x14ac:dyDescent="0.2">
      <c r="M7878" s="118"/>
    </row>
    <row r="7879" spans="13:13" x14ac:dyDescent="0.2">
      <c r="M7879" s="118"/>
    </row>
    <row r="7880" spans="13:13" x14ac:dyDescent="0.2">
      <c r="M7880" s="118"/>
    </row>
    <row r="7881" spans="13:13" x14ac:dyDescent="0.2">
      <c r="M7881" s="118"/>
    </row>
    <row r="7882" spans="13:13" x14ac:dyDescent="0.2">
      <c r="M7882" s="118"/>
    </row>
    <row r="7883" spans="13:13" x14ac:dyDescent="0.2">
      <c r="M7883" s="118"/>
    </row>
    <row r="7884" spans="13:13" x14ac:dyDescent="0.2">
      <c r="M7884" s="118"/>
    </row>
    <row r="7885" spans="13:13" x14ac:dyDescent="0.2">
      <c r="M7885" s="118"/>
    </row>
    <row r="7886" spans="13:13" x14ac:dyDescent="0.2">
      <c r="M7886" s="118"/>
    </row>
    <row r="7887" spans="13:13" x14ac:dyDescent="0.2">
      <c r="M7887" s="118"/>
    </row>
    <row r="7888" spans="13:13" x14ac:dyDescent="0.2">
      <c r="M7888" s="118"/>
    </row>
    <row r="7889" spans="13:13" x14ac:dyDescent="0.2">
      <c r="M7889" s="118"/>
    </row>
    <row r="7890" spans="13:13" x14ac:dyDescent="0.2">
      <c r="M7890" s="118"/>
    </row>
    <row r="7891" spans="13:13" x14ac:dyDescent="0.2">
      <c r="M7891" s="118"/>
    </row>
    <row r="7892" spans="13:13" x14ac:dyDescent="0.2">
      <c r="M7892" s="118"/>
    </row>
    <row r="7893" spans="13:13" x14ac:dyDescent="0.2">
      <c r="M7893" s="118"/>
    </row>
    <row r="7894" spans="13:13" x14ac:dyDescent="0.2">
      <c r="M7894" s="118"/>
    </row>
    <row r="7895" spans="13:13" x14ac:dyDescent="0.2">
      <c r="M7895" s="118"/>
    </row>
    <row r="7896" spans="13:13" x14ac:dyDescent="0.2">
      <c r="M7896" s="118"/>
    </row>
    <row r="7897" spans="13:13" x14ac:dyDescent="0.2">
      <c r="M7897" s="118"/>
    </row>
    <row r="7898" spans="13:13" x14ac:dyDescent="0.2">
      <c r="M7898" s="118"/>
    </row>
    <row r="7899" spans="13:13" x14ac:dyDescent="0.2">
      <c r="M7899" s="118"/>
    </row>
    <row r="7900" spans="13:13" x14ac:dyDescent="0.2">
      <c r="M7900" s="118"/>
    </row>
    <row r="7901" spans="13:13" x14ac:dyDescent="0.2">
      <c r="M7901" s="118"/>
    </row>
    <row r="7902" spans="13:13" x14ac:dyDescent="0.2">
      <c r="M7902" s="118"/>
    </row>
    <row r="7903" spans="13:13" x14ac:dyDescent="0.2">
      <c r="M7903" s="118"/>
    </row>
    <row r="7904" spans="13:13" x14ac:dyDescent="0.2">
      <c r="M7904" s="118"/>
    </row>
    <row r="7905" spans="13:13" x14ac:dyDescent="0.2">
      <c r="M7905" s="118"/>
    </row>
    <row r="7906" spans="13:13" x14ac:dyDescent="0.2">
      <c r="M7906" s="118"/>
    </row>
    <row r="7907" spans="13:13" x14ac:dyDescent="0.2">
      <c r="M7907" s="118"/>
    </row>
    <row r="7908" spans="13:13" x14ac:dyDescent="0.2">
      <c r="M7908" s="118"/>
    </row>
    <row r="7909" spans="13:13" x14ac:dyDescent="0.2">
      <c r="M7909" s="118"/>
    </row>
    <row r="7910" spans="13:13" x14ac:dyDescent="0.2">
      <c r="M7910" s="118"/>
    </row>
    <row r="7911" spans="13:13" x14ac:dyDescent="0.2">
      <c r="M7911" s="118"/>
    </row>
    <row r="7912" spans="13:13" x14ac:dyDescent="0.2">
      <c r="M7912" s="118"/>
    </row>
    <row r="7913" spans="13:13" x14ac:dyDescent="0.2">
      <c r="M7913" s="118"/>
    </row>
    <row r="7914" spans="13:13" x14ac:dyDescent="0.2">
      <c r="M7914" s="118"/>
    </row>
    <row r="7915" spans="13:13" x14ac:dyDescent="0.2">
      <c r="M7915" s="118"/>
    </row>
    <row r="7916" spans="13:13" x14ac:dyDescent="0.2">
      <c r="M7916" s="118"/>
    </row>
    <row r="7917" spans="13:13" x14ac:dyDescent="0.2">
      <c r="M7917" s="118"/>
    </row>
    <row r="7918" spans="13:13" x14ac:dyDescent="0.2">
      <c r="M7918" s="118"/>
    </row>
    <row r="7919" spans="13:13" x14ac:dyDescent="0.2">
      <c r="M7919" s="118"/>
    </row>
    <row r="7920" spans="13:13" x14ac:dyDescent="0.2">
      <c r="M7920" s="118"/>
    </row>
    <row r="7921" spans="13:13" x14ac:dyDescent="0.2">
      <c r="M7921" s="118"/>
    </row>
    <row r="7922" spans="13:13" x14ac:dyDescent="0.2">
      <c r="M7922" s="118"/>
    </row>
    <row r="7923" spans="13:13" x14ac:dyDescent="0.2">
      <c r="M7923" s="118"/>
    </row>
    <row r="7924" spans="13:13" x14ac:dyDescent="0.2">
      <c r="M7924" s="118"/>
    </row>
    <row r="7925" spans="13:13" x14ac:dyDescent="0.2">
      <c r="M7925" s="118"/>
    </row>
    <row r="7926" spans="13:13" x14ac:dyDescent="0.2">
      <c r="M7926" s="118"/>
    </row>
    <row r="7927" spans="13:13" x14ac:dyDescent="0.2">
      <c r="M7927" s="118"/>
    </row>
    <row r="7928" spans="13:13" x14ac:dyDescent="0.2">
      <c r="M7928" s="118"/>
    </row>
    <row r="7929" spans="13:13" x14ac:dyDescent="0.2">
      <c r="M7929" s="118"/>
    </row>
    <row r="7930" spans="13:13" x14ac:dyDescent="0.2">
      <c r="M7930" s="118"/>
    </row>
    <row r="7931" spans="13:13" x14ac:dyDescent="0.2">
      <c r="M7931" s="118"/>
    </row>
    <row r="7932" spans="13:13" x14ac:dyDescent="0.2">
      <c r="M7932" s="118"/>
    </row>
    <row r="7933" spans="13:13" x14ac:dyDescent="0.2">
      <c r="M7933" s="118"/>
    </row>
    <row r="7934" spans="13:13" x14ac:dyDescent="0.2">
      <c r="M7934" s="118"/>
    </row>
    <row r="7935" spans="13:13" x14ac:dyDescent="0.2">
      <c r="M7935" s="118"/>
    </row>
    <row r="7936" spans="13:13" x14ac:dyDescent="0.2">
      <c r="M7936" s="118"/>
    </row>
    <row r="7937" spans="13:13" x14ac:dyDescent="0.2">
      <c r="M7937" s="118"/>
    </row>
    <row r="7938" spans="13:13" x14ac:dyDescent="0.2">
      <c r="M7938" s="118"/>
    </row>
    <row r="7939" spans="13:13" x14ac:dyDescent="0.2">
      <c r="M7939" s="118"/>
    </row>
    <row r="7940" spans="13:13" x14ac:dyDescent="0.2">
      <c r="M7940" s="118"/>
    </row>
    <row r="7941" spans="13:13" x14ac:dyDescent="0.2">
      <c r="M7941" s="118"/>
    </row>
    <row r="7942" spans="13:13" x14ac:dyDescent="0.2">
      <c r="M7942" s="118"/>
    </row>
    <row r="7943" spans="13:13" x14ac:dyDescent="0.2">
      <c r="M7943" s="118"/>
    </row>
    <row r="7944" spans="13:13" x14ac:dyDescent="0.2">
      <c r="M7944" s="118"/>
    </row>
    <row r="7945" spans="13:13" x14ac:dyDescent="0.2">
      <c r="M7945" s="118"/>
    </row>
    <row r="7946" spans="13:13" x14ac:dyDescent="0.2">
      <c r="M7946" s="118"/>
    </row>
    <row r="7947" spans="13:13" x14ac:dyDescent="0.2">
      <c r="M7947" s="118"/>
    </row>
    <row r="7948" spans="13:13" x14ac:dyDescent="0.2">
      <c r="M7948" s="118"/>
    </row>
    <row r="7949" spans="13:13" x14ac:dyDescent="0.2">
      <c r="M7949" s="118"/>
    </row>
    <row r="7950" spans="13:13" x14ac:dyDescent="0.2">
      <c r="M7950" s="118"/>
    </row>
    <row r="7951" spans="13:13" x14ac:dyDescent="0.2">
      <c r="M7951" s="118"/>
    </row>
    <row r="7952" spans="13:13" x14ac:dyDescent="0.2">
      <c r="M7952" s="118"/>
    </row>
    <row r="7953" spans="13:13" x14ac:dyDescent="0.2">
      <c r="M7953" s="118"/>
    </row>
    <row r="7954" spans="13:13" x14ac:dyDescent="0.2">
      <c r="M7954" s="118"/>
    </row>
    <row r="7955" spans="13:13" x14ac:dyDescent="0.2">
      <c r="M7955" s="118"/>
    </row>
    <row r="7956" spans="13:13" x14ac:dyDescent="0.2">
      <c r="M7956" s="118"/>
    </row>
    <row r="7957" spans="13:13" x14ac:dyDescent="0.2">
      <c r="M7957" s="118"/>
    </row>
    <row r="7958" spans="13:13" x14ac:dyDescent="0.2">
      <c r="M7958" s="118"/>
    </row>
    <row r="7959" spans="13:13" x14ac:dyDescent="0.2">
      <c r="M7959" s="118"/>
    </row>
    <row r="7960" spans="13:13" x14ac:dyDescent="0.2">
      <c r="M7960" s="118"/>
    </row>
    <row r="7961" spans="13:13" x14ac:dyDescent="0.2">
      <c r="M7961" s="118"/>
    </row>
    <row r="7962" spans="13:13" x14ac:dyDescent="0.2">
      <c r="M7962" s="118"/>
    </row>
    <row r="7963" spans="13:13" x14ac:dyDescent="0.2">
      <c r="M7963" s="118"/>
    </row>
    <row r="7964" spans="13:13" x14ac:dyDescent="0.2">
      <c r="M7964" s="118"/>
    </row>
    <row r="7965" spans="13:13" x14ac:dyDescent="0.2">
      <c r="M7965" s="118"/>
    </row>
    <row r="7966" spans="13:13" x14ac:dyDescent="0.2">
      <c r="M7966" s="118"/>
    </row>
    <row r="7967" spans="13:13" x14ac:dyDescent="0.2">
      <c r="M7967" s="118"/>
    </row>
    <row r="7968" spans="13:13" x14ac:dyDescent="0.2">
      <c r="M7968" s="118"/>
    </row>
    <row r="7969" spans="13:13" x14ac:dyDescent="0.2">
      <c r="M7969" s="118"/>
    </row>
    <row r="7970" spans="13:13" x14ac:dyDescent="0.2">
      <c r="M7970" s="118"/>
    </row>
    <row r="7971" spans="13:13" x14ac:dyDescent="0.2">
      <c r="M7971" s="118"/>
    </row>
    <row r="7972" spans="13:13" x14ac:dyDescent="0.2">
      <c r="M7972" s="118"/>
    </row>
    <row r="7973" spans="13:13" x14ac:dyDescent="0.2">
      <c r="M7973" s="118"/>
    </row>
    <row r="7974" spans="13:13" x14ac:dyDescent="0.2">
      <c r="M7974" s="118"/>
    </row>
    <row r="7975" spans="13:13" x14ac:dyDescent="0.2">
      <c r="M7975" s="118"/>
    </row>
    <row r="7976" spans="13:13" x14ac:dyDescent="0.2">
      <c r="M7976" s="118"/>
    </row>
    <row r="7977" spans="13:13" x14ac:dyDescent="0.2">
      <c r="M7977" s="118"/>
    </row>
    <row r="7978" spans="13:13" x14ac:dyDescent="0.2">
      <c r="M7978" s="118"/>
    </row>
    <row r="7979" spans="13:13" x14ac:dyDescent="0.2">
      <c r="M7979" s="118"/>
    </row>
    <row r="7980" spans="13:13" x14ac:dyDescent="0.2">
      <c r="M7980" s="118"/>
    </row>
    <row r="7981" spans="13:13" x14ac:dyDescent="0.2">
      <c r="M7981" s="118"/>
    </row>
    <row r="7982" spans="13:13" x14ac:dyDescent="0.2">
      <c r="M7982" s="118"/>
    </row>
    <row r="7983" spans="13:13" x14ac:dyDescent="0.2">
      <c r="M7983" s="118"/>
    </row>
    <row r="7984" spans="13:13" x14ac:dyDescent="0.2">
      <c r="M7984" s="118"/>
    </row>
    <row r="7985" spans="13:13" x14ac:dyDescent="0.2">
      <c r="M7985" s="118"/>
    </row>
    <row r="7986" spans="13:13" x14ac:dyDescent="0.2">
      <c r="M7986" s="118"/>
    </row>
    <row r="7987" spans="13:13" x14ac:dyDescent="0.2">
      <c r="M7987" s="118"/>
    </row>
    <row r="7988" spans="13:13" x14ac:dyDescent="0.2">
      <c r="M7988" s="118"/>
    </row>
    <row r="7989" spans="13:13" x14ac:dyDescent="0.2">
      <c r="M7989" s="118"/>
    </row>
    <row r="7990" spans="13:13" x14ac:dyDescent="0.2">
      <c r="M7990" s="118"/>
    </row>
    <row r="7991" spans="13:13" x14ac:dyDescent="0.2">
      <c r="M7991" s="118"/>
    </row>
    <row r="7992" spans="13:13" x14ac:dyDescent="0.2">
      <c r="M7992" s="118"/>
    </row>
    <row r="7993" spans="13:13" x14ac:dyDescent="0.2">
      <c r="M7993" s="118"/>
    </row>
    <row r="7994" spans="13:13" x14ac:dyDescent="0.2">
      <c r="M7994" s="118"/>
    </row>
    <row r="7995" spans="13:13" x14ac:dyDescent="0.2">
      <c r="M7995" s="118"/>
    </row>
    <row r="7996" spans="13:13" x14ac:dyDescent="0.2">
      <c r="M7996" s="118"/>
    </row>
    <row r="7997" spans="13:13" x14ac:dyDescent="0.2">
      <c r="M7997" s="118"/>
    </row>
    <row r="7998" spans="13:13" x14ac:dyDescent="0.2">
      <c r="M7998" s="118"/>
    </row>
    <row r="7999" spans="13:13" x14ac:dyDescent="0.2">
      <c r="M7999" s="118"/>
    </row>
    <row r="8000" spans="13:13" x14ac:dyDescent="0.2">
      <c r="M8000" s="118"/>
    </row>
    <row r="8001" spans="13:13" x14ac:dyDescent="0.2">
      <c r="M8001" s="118"/>
    </row>
    <row r="8002" spans="13:13" x14ac:dyDescent="0.2">
      <c r="M8002" s="118"/>
    </row>
    <row r="8003" spans="13:13" x14ac:dyDescent="0.2">
      <c r="M8003" s="118"/>
    </row>
    <row r="8004" spans="13:13" x14ac:dyDescent="0.2">
      <c r="M8004" s="118"/>
    </row>
    <row r="8005" spans="13:13" x14ac:dyDescent="0.2">
      <c r="M8005" s="118"/>
    </row>
    <row r="8006" spans="13:13" x14ac:dyDescent="0.2">
      <c r="M8006" s="118"/>
    </row>
    <row r="8007" spans="13:13" x14ac:dyDescent="0.2">
      <c r="M8007" s="118"/>
    </row>
    <row r="8008" spans="13:13" x14ac:dyDescent="0.2">
      <c r="M8008" s="118"/>
    </row>
    <row r="8009" spans="13:13" x14ac:dyDescent="0.2">
      <c r="M8009" s="118"/>
    </row>
    <row r="8010" spans="13:13" x14ac:dyDescent="0.2">
      <c r="M8010" s="118"/>
    </row>
    <row r="8011" spans="13:13" x14ac:dyDescent="0.2">
      <c r="M8011" s="118"/>
    </row>
    <row r="8012" spans="13:13" x14ac:dyDescent="0.2">
      <c r="M8012" s="118"/>
    </row>
    <row r="8013" spans="13:13" x14ac:dyDescent="0.2">
      <c r="M8013" s="118"/>
    </row>
    <row r="8014" spans="13:13" x14ac:dyDescent="0.2">
      <c r="M8014" s="118"/>
    </row>
    <row r="8015" spans="13:13" x14ac:dyDescent="0.2">
      <c r="M8015" s="118"/>
    </row>
    <row r="8016" spans="13:13" x14ac:dyDescent="0.2">
      <c r="M8016" s="118"/>
    </row>
    <row r="8017" spans="13:13" x14ac:dyDescent="0.2">
      <c r="M8017" s="118"/>
    </row>
    <row r="8018" spans="13:13" x14ac:dyDescent="0.2">
      <c r="M8018" s="118"/>
    </row>
    <row r="8019" spans="13:13" x14ac:dyDescent="0.2">
      <c r="M8019" s="118"/>
    </row>
    <row r="8020" spans="13:13" x14ac:dyDescent="0.2">
      <c r="M8020" s="118"/>
    </row>
    <row r="8021" spans="13:13" x14ac:dyDescent="0.2">
      <c r="M8021" s="118"/>
    </row>
    <row r="8022" spans="13:13" x14ac:dyDescent="0.2">
      <c r="M8022" s="118"/>
    </row>
    <row r="8023" spans="13:13" x14ac:dyDescent="0.2">
      <c r="M8023" s="118"/>
    </row>
    <row r="8024" spans="13:13" x14ac:dyDescent="0.2">
      <c r="M8024" s="118"/>
    </row>
    <row r="8025" spans="13:13" x14ac:dyDescent="0.2">
      <c r="M8025" s="118"/>
    </row>
    <row r="8026" spans="13:13" x14ac:dyDescent="0.2">
      <c r="M8026" s="118"/>
    </row>
    <row r="8027" spans="13:13" x14ac:dyDescent="0.2">
      <c r="M8027" s="118"/>
    </row>
    <row r="8028" spans="13:13" x14ac:dyDescent="0.2">
      <c r="M8028" s="118"/>
    </row>
    <row r="8029" spans="13:13" x14ac:dyDescent="0.2">
      <c r="M8029" s="118"/>
    </row>
    <row r="8030" spans="13:13" x14ac:dyDescent="0.2">
      <c r="M8030" s="118"/>
    </row>
    <row r="8031" spans="13:13" x14ac:dyDescent="0.2">
      <c r="M8031" s="118"/>
    </row>
    <row r="8032" spans="13:13" x14ac:dyDescent="0.2">
      <c r="M8032" s="118"/>
    </row>
    <row r="8033" spans="13:13" x14ac:dyDescent="0.2">
      <c r="M8033" s="118"/>
    </row>
    <row r="8034" spans="13:13" x14ac:dyDescent="0.2">
      <c r="M8034" s="118"/>
    </row>
    <row r="8035" spans="13:13" x14ac:dyDescent="0.2">
      <c r="M8035" s="118"/>
    </row>
    <row r="8036" spans="13:13" x14ac:dyDescent="0.2">
      <c r="M8036" s="118"/>
    </row>
    <row r="8037" spans="13:13" x14ac:dyDescent="0.2">
      <c r="M8037" s="118"/>
    </row>
    <row r="8038" spans="13:13" x14ac:dyDescent="0.2">
      <c r="M8038" s="118"/>
    </row>
    <row r="8039" spans="13:13" x14ac:dyDescent="0.2">
      <c r="M8039" s="118"/>
    </row>
    <row r="8040" spans="13:13" x14ac:dyDescent="0.2">
      <c r="M8040" s="118"/>
    </row>
    <row r="8041" spans="13:13" x14ac:dyDescent="0.2">
      <c r="M8041" s="118"/>
    </row>
    <row r="8042" spans="13:13" x14ac:dyDescent="0.2">
      <c r="M8042" s="118"/>
    </row>
    <row r="8043" spans="13:13" x14ac:dyDescent="0.2">
      <c r="M8043" s="118"/>
    </row>
    <row r="8044" spans="13:13" x14ac:dyDescent="0.2">
      <c r="M8044" s="118"/>
    </row>
    <row r="8045" spans="13:13" x14ac:dyDescent="0.2">
      <c r="M8045" s="118"/>
    </row>
    <row r="8046" spans="13:13" x14ac:dyDescent="0.2">
      <c r="M8046" s="118"/>
    </row>
    <row r="8047" spans="13:13" x14ac:dyDescent="0.2">
      <c r="M8047" s="118"/>
    </row>
    <row r="8048" spans="13:13" x14ac:dyDescent="0.2">
      <c r="M8048" s="118"/>
    </row>
    <row r="8049" spans="13:13" x14ac:dyDescent="0.2">
      <c r="M8049" s="118"/>
    </row>
    <row r="8050" spans="13:13" x14ac:dyDescent="0.2">
      <c r="M8050" s="118"/>
    </row>
    <row r="8051" spans="13:13" x14ac:dyDescent="0.2">
      <c r="M8051" s="118"/>
    </row>
    <row r="8052" spans="13:13" x14ac:dyDescent="0.2">
      <c r="M8052" s="118"/>
    </row>
    <row r="8053" spans="13:13" x14ac:dyDescent="0.2">
      <c r="M8053" s="118"/>
    </row>
    <row r="8054" spans="13:13" x14ac:dyDescent="0.2">
      <c r="M8054" s="118"/>
    </row>
    <row r="8055" spans="13:13" x14ac:dyDescent="0.2">
      <c r="M8055" s="118"/>
    </row>
    <row r="8056" spans="13:13" x14ac:dyDescent="0.2">
      <c r="M8056" s="118"/>
    </row>
    <row r="8057" spans="13:13" x14ac:dyDescent="0.2">
      <c r="M8057" s="118"/>
    </row>
    <row r="8058" spans="13:13" x14ac:dyDescent="0.2">
      <c r="M8058" s="118"/>
    </row>
    <row r="8059" spans="13:13" x14ac:dyDescent="0.2">
      <c r="M8059" s="118"/>
    </row>
    <row r="8060" spans="13:13" x14ac:dyDescent="0.2">
      <c r="M8060" s="118"/>
    </row>
    <row r="8061" spans="13:13" x14ac:dyDescent="0.2">
      <c r="M8061" s="118"/>
    </row>
    <row r="8062" spans="13:13" x14ac:dyDescent="0.2">
      <c r="M8062" s="118"/>
    </row>
    <row r="8063" spans="13:13" x14ac:dyDescent="0.2">
      <c r="M8063" s="118"/>
    </row>
    <row r="8064" spans="13:13" x14ac:dyDescent="0.2">
      <c r="M8064" s="118"/>
    </row>
    <row r="8065" spans="13:13" x14ac:dyDescent="0.2">
      <c r="M8065" s="118"/>
    </row>
    <row r="8066" spans="13:13" x14ac:dyDescent="0.2">
      <c r="M8066" s="118"/>
    </row>
    <row r="8067" spans="13:13" x14ac:dyDescent="0.2">
      <c r="M8067" s="118"/>
    </row>
    <row r="8068" spans="13:13" x14ac:dyDescent="0.2">
      <c r="M8068" s="118"/>
    </row>
    <row r="8069" spans="13:13" x14ac:dyDescent="0.2">
      <c r="M8069" s="118"/>
    </row>
    <row r="8070" spans="13:13" x14ac:dyDescent="0.2">
      <c r="M8070" s="118"/>
    </row>
    <row r="8071" spans="13:13" x14ac:dyDescent="0.2">
      <c r="M8071" s="118"/>
    </row>
    <row r="8072" spans="13:13" x14ac:dyDescent="0.2">
      <c r="M8072" s="118"/>
    </row>
    <row r="8073" spans="13:13" x14ac:dyDescent="0.2">
      <c r="M8073" s="118"/>
    </row>
    <row r="8074" spans="13:13" x14ac:dyDescent="0.2">
      <c r="M8074" s="118"/>
    </row>
    <row r="8075" spans="13:13" x14ac:dyDescent="0.2">
      <c r="M8075" s="118"/>
    </row>
    <row r="8076" spans="13:13" x14ac:dyDescent="0.2">
      <c r="M8076" s="118"/>
    </row>
    <row r="8077" spans="13:13" x14ac:dyDescent="0.2">
      <c r="M8077" s="118"/>
    </row>
    <row r="8078" spans="13:13" x14ac:dyDescent="0.2">
      <c r="M8078" s="118"/>
    </row>
    <row r="8079" spans="13:13" x14ac:dyDescent="0.2">
      <c r="M8079" s="118"/>
    </row>
    <row r="8080" spans="13:13" x14ac:dyDescent="0.2">
      <c r="M8080" s="118"/>
    </row>
    <row r="8081" spans="13:13" x14ac:dyDescent="0.2">
      <c r="M8081" s="118"/>
    </row>
    <row r="8082" spans="13:13" x14ac:dyDescent="0.2">
      <c r="M8082" s="118"/>
    </row>
    <row r="8083" spans="13:13" x14ac:dyDescent="0.2">
      <c r="M8083" s="118"/>
    </row>
    <row r="8084" spans="13:13" x14ac:dyDescent="0.2">
      <c r="M8084" s="118"/>
    </row>
    <row r="8085" spans="13:13" x14ac:dyDescent="0.2">
      <c r="M8085" s="118"/>
    </row>
    <row r="8086" spans="13:13" x14ac:dyDescent="0.2">
      <c r="M8086" s="118"/>
    </row>
    <row r="8087" spans="13:13" x14ac:dyDescent="0.2">
      <c r="M8087" s="118"/>
    </row>
    <row r="8088" spans="13:13" x14ac:dyDescent="0.2">
      <c r="M8088" s="118"/>
    </row>
    <row r="8089" spans="13:13" x14ac:dyDescent="0.2">
      <c r="M8089" s="118"/>
    </row>
    <row r="8090" spans="13:13" x14ac:dyDescent="0.2">
      <c r="M8090" s="118"/>
    </row>
    <row r="8091" spans="13:13" x14ac:dyDescent="0.2">
      <c r="M8091" s="118"/>
    </row>
    <row r="8092" spans="13:13" x14ac:dyDescent="0.2">
      <c r="M8092" s="118"/>
    </row>
    <row r="8093" spans="13:13" x14ac:dyDescent="0.2">
      <c r="M8093" s="118"/>
    </row>
    <row r="8094" spans="13:13" x14ac:dyDescent="0.2">
      <c r="M8094" s="118"/>
    </row>
    <row r="8095" spans="13:13" x14ac:dyDescent="0.2">
      <c r="M8095" s="118"/>
    </row>
    <row r="8096" spans="13:13" x14ac:dyDescent="0.2">
      <c r="M8096" s="118"/>
    </row>
    <row r="8097" spans="13:13" x14ac:dyDescent="0.2">
      <c r="M8097" s="118"/>
    </row>
    <row r="8098" spans="13:13" x14ac:dyDescent="0.2">
      <c r="M8098" s="118"/>
    </row>
    <row r="8099" spans="13:13" x14ac:dyDescent="0.2">
      <c r="M8099" s="118"/>
    </row>
    <row r="8100" spans="13:13" x14ac:dyDescent="0.2">
      <c r="M8100" s="118"/>
    </row>
    <row r="8101" spans="13:13" x14ac:dyDescent="0.2">
      <c r="M8101" s="118"/>
    </row>
    <row r="8102" spans="13:13" x14ac:dyDescent="0.2">
      <c r="M8102" s="118"/>
    </row>
    <row r="8103" spans="13:13" x14ac:dyDescent="0.2">
      <c r="M8103" s="118"/>
    </row>
    <row r="8104" spans="13:13" x14ac:dyDescent="0.2">
      <c r="M8104" s="118"/>
    </row>
    <row r="8105" spans="13:13" x14ac:dyDescent="0.2">
      <c r="M8105" s="118"/>
    </row>
    <row r="8106" spans="13:13" x14ac:dyDescent="0.2">
      <c r="M8106" s="118"/>
    </row>
    <row r="8107" spans="13:13" x14ac:dyDescent="0.2">
      <c r="M8107" s="118"/>
    </row>
    <row r="8108" spans="13:13" x14ac:dyDescent="0.2">
      <c r="M8108" s="118"/>
    </row>
    <row r="8109" spans="13:13" x14ac:dyDescent="0.2">
      <c r="M8109" s="118"/>
    </row>
    <row r="8110" spans="13:13" x14ac:dyDescent="0.2">
      <c r="M8110" s="118"/>
    </row>
    <row r="8111" spans="13:13" x14ac:dyDescent="0.2">
      <c r="M8111" s="118"/>
    </row>
    <row r="8112" spans="13:13" x14ac:dyDescent="0.2">
      <c r="M8112" s="118"/>
    </row>
    <row r="8113" spans="13:13" x14ac:dyDescent="0.2">
      <c r="M8113" s="118"/>
    </row>
    <row r="8114" spans="13:13" x14ac:dyDescent="0.2">
      <c r="M8114" s="118"/>
    </row>
    <row r="8115" spans="13:13" x14ac:dyDescent="0.2">
      <c r="M8115" s="118"/>
    </row>
    <row r="8116" spans="13:13" x14ac:dyDescent="0.2">
      <c r="M8116" s="118"/>
    </row>
    <row r="8117" spans="13:13" x14ac:dyDescent="0.2">
      <c r="M8117" s="118"/>
    </row>
    <row r="8118" spans="13:13" x14ac:dyDescent="0.2">
      <c r="M8118" s="118"/>
    </row>
    <row r="8119" spans="13:13" x14ac:dyDescent="0.2">
      <c r="M8119" s="118"/>
    </row>
    <row r="8120" spans="13:13" x14ac:dyDescent="0.2">
      <c r="M8120" s="118"/>
    </row>
    <row r="8121" spans="13:13" x14ac:dyDescent="0.2">
      <c r="M8121" s="118"/>
    </row>
    <row r="8122" spans="13:13" x14ac:dyDescent="0.2">
      <c r="M8122" s="118"/>
    </row>
    <row r="8123" spans="13:13" x14ac:dyDescent="0.2">
      <c r="M8123" s="118"/>
    </row>
    <row r="8124" spans="13:13" x14ac:dyDescent="0.2">
      <c r="M8124" s="118"/>
    </row>
    <row r="8125" spans="13:13" x14ac:dyDescent="0.2">
      <c r="M8125" s="118"/>
    </row>
    <row r="8126" spans="13:13" x14ac:dyDescent="0.2">
      <c r="M8126" s="118"/>
    </row>
    <row r="8127" spans="13:13" x14ac:dyDescent="0.2">
      <c r="M8127" s="118"/>
    </row>
    <row r="8128" spans="13:13" x14ac:dyDescent="0.2">
      <c r="M8128" s="118"/>
    </row>
    <row r="8129" spans="13:13" x14ac:dyDescent="0.2">
      <c r="M8129" s="118"/>
    </row>
    <row r="8130" spans="13:13" x14ac:dyDescent="0.2">
      <c r="M8130" s="118"/>
    </row>
    <row r="8131" spans="13:13" x14ac:dyDescent="0.2">
      <c r="M8131" s="118"/>
    </row>
    <row r="8132" spans="13:13" x14ac:dyDescent="0.2">
      <c r="M8132" s="118"/>
    </row>
    <row r="8133" spans="13:13" x14ac:dyDescent="0.2">
      <c r="M8133" s="118"/>
    </row>
    <row r="8134" spans="13:13" x14ac:dyDescent="0.2">
      <c r="M8134" s="118"/>
    </row>
    <row r="8135" spans="13:13" x14ac:dyDescent="0.2">
      <c r="M8135" s="118"/>
    </row>
    <row r="8136" spans="13:13" x14ac:dyDescent="0.2">
      <c r="M8136" s="118"/>
    </row>
    <row r="8137" spans="13:13" x14ac:dyDescent="0.2">
      <c r="M8137" s="118"/>
    </row>
    <row r="8138" spans="13:13" x14ac:dyDescent="0.2">
      <c r="M8138" s="118"/>
    </row>
    <row r="8139" spans="13:13" x14ac:dyDescent="0.2">
      <c r="M8139" s="118"/>
    </row>
    <row r="8140" spans="13:13" x14ac:dyDescent="0.2">
      <c r="M8140" s="118"/>
    </row>
    <row r="8141" spans="13:13" x14ac:dyDescent="0.2">
      <c r="M8141" s="118"/>
    </row>
    <row r="8142" spans="13:13" x14ac:dyDescent="0.2">
      <c r="M8142" s="118"/>
    </row>
    <row r="8143" spans="13:13" x14ac:dyDescent="0.2">
      <c r="M8143" s="118"/>
    </row>
    <row r="8144" spans="13:13" x14ac:dyDescent="0.2">
      <c r="M8144" s="118"/>
    </row>
    <row r="8145" spans="13:13" x14ac:dyDescent="0.2">
      <c r="M8145" s="118"/>
    </row>
    <row r="8146" spans="13:13" x14ac:dyDescent="0.2">
      <c r="M8146" s="118"/>
    </row>
    <row r="8147" spans="13:13" x14ac:dyDescent="0.2">
      <c r="M8147" s="118"/>
    </row>
    <row r="8148" spans="13:13" x14ac:dyDescent="0.2">
      <c r="M8148" s="118"/>
    </row>
    <row r="8149" spans="13:13" x14ac:dyDescent="0.2">
      <c r="M8149" s="118"/>
    </row>
    <row r="8150" spans="13:13" x14ac:dyDescent="0.2">
      <c r="M8150" s="118"/>
    </row>
    <row r="8151" spans="13:13" x14ac:dyDescent="0.2">
      <c r="M8151" s="118"/>
    </row>
    <row r="8152" spans="13:13" x14ac:dyDescent="0.2">
      <c r="M8152" s="118"/>
    </row>
    <row r="8153" spans="13:13" x14ac:dyDescent="0.2">
      <c r="M8153" s="118"/>
    </row>
    <row r="8154" spans="13:13" x14ac:dyDescent="0.2">
      <c r="M8154" s="118"/>
    </row>
    <row r="8155" spans="13:13" x14ac:dyDescent="0.2">
      <c r="M8155" s="118"/>
    </row>
    <row r="8156" spans="13:13" x14ac:dyDescent="0.2">
      <c r="M8156" s="118"/>
    </row>
    <row r="8157" spans="13:13" x14ac:dyDescent="0.2">
      <c r="M8157" s="118"/>
    </row>
    <row r="8158" spans="13:13" x14ac:dyDescent="0.2">
      <c r="M8158" s="118"/>
    </row>
    <row r="8159" spans="13:13" x14ac:dyDescent="0.2">
      <c r="M8159" s="118"/>
    </row>
    <row r="8160" spans="13:13" x14ac:dyDescent="0.2">
      <c r="M8160" s="118"/>
    </row>
    <row r="8161" spans="13:13" x14ac:dyDescent="0.2">
      <c r="M8161" s="118"/>
    </row>
    <row r="8162" spans="13:13" x14ac:dyDescent="0.2">
      <c r="M8162" s="118"/>
    </row>
    <row r="8163" spans="13:13" x14ac:dyDescent="0.2">
      <c r="M8163" s="118"/>
    </row>
    <row r="8164" spans="13:13" x14ac:dyDescent="0.2">
      <c r="M8164" s="118"/>
    </row>
    <row r="8165" spans="13:13" x14ac:dyDescent="0.2">
      <c r="M8165" s="118"/>
    </row>
    <row r="8166" spans="13:13" x14ac:dyDescent="0.2">
      <c r="M8166" s="118"/>
    </row>
    <row r="8167" spans="13:13" x14ac:dyDescent="0.2">
      <c r="M8167" s="118"/>
    </row>
    <row r="8168" spans="13:13" x14ac:dyDescent="0.2">
      <c r="M8168" s="118"/>
    </row>
    <row r="8169" spans="13:13" x14ac:dyDescent="0.2">
      <c r="M8169" s="118"/>
    </row>
    <row r="8170" spans="13:13" x14ac:dyDescent="0.2">
      <c r="M8170" s="118"/>
    </row>
    <row r="8171" spans="13:13" x14ac:dyDescent="0.2">
      <c r="M8171" s="118"/>
    </row>
    <row r="8172" spans="13:13" x14ac:dyDescent="0.2">
      <c r="M8172" s="118"/>
    </row>
    <row r="8173" spans="13:13" x14ac:dyDescent="0.2">
      <c r="M8173" s="118"/>
    </row>
    <row r="8174" spans="13:13" x14ac:dyDescent="0.2">
      <c r="M8174" s="118"/>
    </row>
    <row r="8175" spans="13:13" x14ac:dyDescent="0.2">
      <c r="M8175" s="118"/>
    </row>
    <row r="8176" spans="13:13" x14ac:dyDescent="0.2">
      <c r="M8176" s="118"/>
    </row>
    <row r="8177" spans="13:13" x14ac:dyDescent="0.2">
      <c r="M8177" s="118"/>
    </row>
    <row r="8178" spans="13:13" x14ac:dyDescent="0.2">
      <c r="M8178" s="118"/>
    </row>
    <row r="8179" spans="13:13" x14ac:dyDescent="0.2">
      <c r="M8179" s="118"/>
    </row>
    <row r="8180" spans="13:13" x14ac:dyDescent="0.2">
      <c r="M8180" s="118"/>
    </row>
    <row r="8181" spans="13:13" x14ac:dyDescent="0.2">
      <c r="M8181" s="118"/>
    </row>
    <row r="8182" spans="13:13" x14ac:dyDescent="0.2">
      <c r="M8182" s="118"/>
    </row>
    <row r="8183" spans="13:13" x14ac:dyDescent="0.2">
      <c r="M8183" s="118"/>
    </row>
    <row r="8184" spans="13:13" x14ac:dyDescent="0.2">
      <c r="M8184" s="118"/>
    </row>
    <row r="8185" spans="13:13" x14ac:dyDescent="0.2">
      <c r="M8185" s="118"/>
    </row>
    <row r="8186" spans="13:13" x14ac:dyDescent="0.2">
      <c r="M8186" s="118"/>
    </row>
    <row r="8187" spans="13:13" x14ac:dyDescent="0.2">
      <c r="M8187" s="118"/>
    </row>
    <row r="8188" spans="13:13" x14ac:dyDescent="0.2">
      <c r="M8188" s="118"/>
    </row>
    <row r="8189" spans="13:13" x14ac:dyDescent="0.2">
      <c r="M8189" s="118"/>
    </row>
    <row r="8190" spans="13:13" x14ac:dyDescent="0.2">
      <c r="M8190" s="118"/>
    </row>
    <row r="8191" spans="13:13" x14ac:dyDescent="0.2">
      <c r="M8191" s="118"/>
    </row>
    <row r="8192" spans="13:13" x14ac:dyDescent="0.2">
      <c r="M8192" s="118"/>
    </row>
    <row r="8193" spans="13:13" x14ac:dyDescent="0.2">
      <c r="M8193" s="118"/>
    </row>
    <row r="8194" spans="13:13" x14ac:dyDescent="0.2">
      <c r="M8194" s="118"/>
    </row>
    <row r="8195" spans="13:13" x14ac:dyDescent="0.2">
      <c r="M8195" s="118"/>
    </row>
    <row r="8196" spans="13:13" x14ac:dyDescent="0.2">
      <c r="M8196" s="118"/>
    </row>
    <row r="8197" spans="13:13" x14ac:dyDescent="0.2">
      <c r="M8197" s="118"/>
    </row>
    <row r="8198" spans="13:13" x14ac:dyDescent="0.2">
      <c r="M8198" s="118"/>
    </row>
    <row r="8199" spans="13:13" x14ac:dyDescent="0.2">
      <c r="M8199" s="118"/>
    </row>
    <row r="8200" spans="13:13" x14ac:dyDescent="0.2">
      <c r="M8200" s="118"/>
    </row>
    <row r="8201" spans="13:13" x14ac:dyDescent="0.2">
      <c r="M8201" s="118"/>
    </row>
    <row r="8202" spans="13:13" x14ac:dyDescent="0.2">
      <c r="M8202" s="118"/>
    </row>
    <row r="8203" spans="13:13" x14ac:dyDescent="0.2">
      <c r="M8203" s="118"/>
    </row>
    <row r="8204" spans="13:13" x14ac:dyDescent="0.2">
      <c r="M8204" s="118"/>
    </row>
    <row r="8205" spans="13:13" x14ac:dyDescent="0.2">
      <c r="M8205" s="118"/>
    </row>
    <row r="8206" spans="13:13" x14ac:dyDescent="0.2">
      <c r="M8206" s="118"/>
    </row>
    <row r="8207" spans="13:13" x14ac:dyDescent="0.2">
      <c r="M8207" s="118"/>
    </row>
    <row r="8208" spans="13:13" x14ac:dyDescent="0.2">
      <c r="M8208" s="118"/>
    </row>
    <row r="8209" spans="13:13" x14ac:dyDescent="0.2">
      <c r="M8209" s="118"/>
    </row>
    <row r="8210" spans="13:13" x14ac:dyDescent="0.2">
      <c r="M8210" s="118"/>
    </row>
    <row r="8211" spans="13:13" x14ac:dyDescent="0.2">
      <c r="M8211" s="118"/>
    </row>
    <row r="8212" spans="13:13" x14ac:dyDescent="0.2">
      <c r="M8212" s="118"/>
    </row>
    <row r="8213" spans="13:13" x14ac:dyDescent="0.2">
      <c r="M8213" s="118"/>
    </row>
    <row r="8214" spans="13:13" x14ac:dyDescent="0.2">
      <c r="M8214" s="118"/>
    </row>
    <row r="8215" spans="13:13" x14ac:dyDescent="0.2">
      <c r="M8215" s="118"/>
    </row>
    <row r="8216" spans="13:13" x14ac:dyDescent="0.2">
      <c r="M8216" s="118"/>
    </row>
    <row r="8217" spans="13:13" x14ac:dyDescent="0.2">
      <c r="M8217" s="118"/>
    </row>
    <row r="8218" spans="13:13" x14ac:dyDescent="0.2">
      <c r="M8218" s="118"/>
    </row>
    <row r="8219" spans="13:13" x14ac:dyDescent="0.2">
      <c r="M8219" s="118"/>
    </row>
    <row r="8220" spans="13:13" x14ac:dyDescent="0.2">
      <c r="M8220" s="118"/>
    </row>
    <row r="8221" spans="13:13" x14ac:dyDescent="0.2">
      <c r="M8221" s="118"/>
    </row>
    <row r="8222" spans="13:13" x14ac:dyDescent="0.2">
      <c r="M8222" s="118"/>
    </row>
    <row r="8223" spans="13:13" x14ac:dyDescent="0.2">
      <c r="M8223" s="118"/>
    </row>
    <row r="8224" spans="13:13" x14ac:dyDescent="0.2">
      <c r="M8224" s="118"/>
    </row>
    <row r="8225" spans="13:13" x14ac:dyDescent="0.2">
      <c r="M8225" s="118"/>
    </row>
    <row r="8226" spans="13:13" x14ac:dyDescent="0.2">
      <c r="M8226" s="118"/>
    </row>
    <row r="8227" spans="13:13" x14ac:dyDescent="0.2">
      <c r="M8227" s="118"/>
    </row>
    <row r="8228" spans="13:13" x14ac:dyDescent="0.2">
      <c r="M8228" s="118"/>
    </row>
    <row r="8229" spans="13:13" x14ac:dyDescent="0.2">
      <c r="M8229" s="118"/>
    </row>
    <row r="8230" spans="13:13" x14ac:dyDescent="0.2">
      <c r="M8230" s="118"/>
    </row>
    <row r="8231" spans="13:13" x14ac:dyDescent="0.2">
      <c r="M8231" s="118"/>
    </row>
    <row r="8232" spans="13:13" x14ac:dyDescent="0.2">
      <c r="M8232" s="118"/>
    </row>
    <row r="8233" spans="13:13" x14ac:dyDescent="0.2">
      <c r="M8233" s="118"/>
    </row>
    <row r="8234" spans="13:13" x14ac:dyDescent="0.2">
      <c r="M8234" s="118"/>
    </row>
    <row r="8235" spans="13:13" x14ac:dyDescent="0.2">
      <c r="M8235" s="118"/>
    </row>
    <row r="8236" spans="13:13" x14ac:dyDescent="0.2">
      <c r="M8236" s="118"/>
    </row>
    <row r="8237" spans="13:13" x14ac:dyDescent="0.2">
      <c r="M8237" s="118"/>
    </row>
    <row r="8238" spans="13:13" x14ac:dyDescent="0.2">
      <c r="M8238" s="118"/>
    </row>
    <row r="8239" spans="13:13" x14ac:dyDescent="0.2">
      <c r="M8239" s="118"/>
    </row>
    <row r="8240" spans="13:13" x14ac:dyDescent="0.2">
      <c r="M8240" s="118"/>
    </row>
    <row r="8241" spans="13:13" x14ac:dyDescent="0.2">
      <c r="M8241" s="118"/>
    </row>
    <row r="8242" spans="13:13" x14ac:dyDescent="0.2">
      <c r="M8242" s="118"/>
    </row>
    <row r="8243" spans="13:13" x14ac:dyDescent="0.2">
      <c r="M8243" s="118"/>
    </row>
    <row r="8244" spans="13:13" x14ac:dyDescent="0.2">
      <c r="M8244" s="118"/>
    </row>
    <row r="8245" spans="13:13" x14ac:dyDescent="0.2">
      <c r="M8245" s="118"/>
    </row>
    <row r="8246" spans="13:13" x14ac:dyDescent="0.2">
      <c r="M8246" s="118"/>
    </row>
    <row r="8247" spans="13:13" x14ac:dyDescent="0.2">
      <c r="M8247" s="118"/>
    </row>
    <row r="8248" spans="13:13" x14ac:dyDescent="0.2">
      <c r="M8248" s="118"/>
    </row>
    <row r="8249" spans="13:13" x14ac:dyDescent="0.2">
      <c r="M8249" s="118"/>
    </row>
    <row r="8250" spans="13:13" x14ac:dyDescent="0.2">
      <c r="M8250" s="118"/>
    </row>
    <row r="8251" spans="13:13" x14ac:dyDescent="0.2">
      <c r="M8251" s="118"/>
    </row>
    <row r="8252" spans="13:13" x14ac:dyDescent="0.2">
      <c r="M8252" s="118"/>
    </row>
    <row r="8253" spans="13:13" x14ac:dyDescent="0.2">
      <c r="M8253" s="118"/>
    </row>
    <row r="8254" spans="13:13" x14ac:dyDescent="0.2">
      <c r="M8254" s="118"/>
    </row>
    <row r="8255" spans="13:13" x14ac:dyDescent="0.2">
      <c r="M8255" s="118"/>
    </row>
    <row r="8256" spans="13:13" x14ac:dyDescent="0.2">
      <c r="M8256" s="118"/>
    </row>
    <row r="8257" spans="13:13" x14ac:dyDescent="0.2">
      <c r="M8257" s="118"/>
    </row>
    <row r="8258" spans="13:13" x14ac:dyDescent="0.2">
      <c r="M8258" s="118"/>
    </row>
    <row r="8259" spans="13:13" x14ac:dyDescent="0.2">
      <c r="M8259" s="118"/>
    </row>
    <row r="8260" spans="13:13" x14ac:dyDescent="0.2">
      <c r="M8260" s="118"/>
    </row>
    <row r="8261" spans="13:13" x14ac:dyDescent="0.2">
      <c r="M8261" s="118"/>
    </row>
    <row r="8262" spans="13:13" x14ac:dyDescent="0.2">
      <c r="M8262" s="118"/>
    </row>
    <row r="8263" spans="13:13" x14ac:dyDescent="0.2">
      <c r="M8263" s="118"/>
    </row>
    <row r="8264" spans="13:13" x14ac:dyDescent="0.2">
      <c r="M8264" s="118"/>
    </row>
    <row r="8265" spans="13:13" x14ac:dyDescent="0.2">
      <c r="M8265" s="118"/>
    </row>
    <row r="8266" spans="13:13" x14ac:dyDescent="0.2">
      <c r="M8266" s="118"/>
    </row>
    <row r="8267" spans="13:13" x14ac:dyDescent="0.2">
      <c r="M8267" s="118"/>
    </row>
    <row r="8268" spans="13:13" x14ac:dyDescent="0.2">
      <c r="M8268" s="118"/>
    </row>
    <row r="8269" spans="13:13" x14ac:dyDescent="0.2">
      <c r="M8269" s="118"/>
    </row>
    <row r="8270" spans="13:13" x14ac:dyDescent="0.2">
      <c r="M8270" s="118"/>
    </row>
    <row r="8271" spans="13:13" x14ac:dyDescent="0.2">
      <c r="M8271" s="118"/>
    </row>
    <row r="8272" spans="13:13" x14ac:dyDescent="0.2">
      <c r="M8272" s="118"/>
    </row>
    <row r="8273" spans="13:13" x14ac:dyDescent="0.2">
      <c r="M8273" s="118"/>
    </row>
    <row r="8274" spans="13:13" x14ac:dyDescent="0.2">
      <c r="M8274" s="118"/>
    </row>
    <row r="8275" spans="13:13" x14ac:dyDescent="0.2">
      <c r="M8275" s="118"/>
    </row>
    <row r="8276" spans="13:13" x14ac:dyDescent="0.2">
      <c r="M8276" s="118"/>
    </row>
    <row r="8277" spans="13:13" x14ac:dyDescent="0.2">
      <c r="M8277" s="118"/>
    </row>
    <row r="8278" spans="13:13" x14ac:dyDescent="0.2">
      <c r="M8278" s="118"/>
    </row>
    <row r="8279" spans="13:13" x14ac:dyDescent="0.2">
      <c r="M8279" s="118"/>
    </row>
    <row r="8280" spans="13:13" x14ac:dyDescent="0.2">
      <c r="M8280" s="118"/>
    </row>
    <row r="8281" spans="13:13" x14ac:dyDescent="0.2">
      <c r="M8281" s="118"/>
    </row>
    <row r="8282" spans="13:13" x14ac:dyDescent="0.2">
      <c r="M8282" s="118"/>
    </row>
    <row r="8283" spans="13:13" x14ac:dyDescent="0.2">
      <c r="M8283" s="118"/>
    </row>
    <row r="8284" spans="13:13" x14ac:dyDescent="0.2">
      <c r="M8284" s="118"/>
    </row>
    <row r="8285" spans="13:13" x14ac:dyDescent="0.2">
      <c r="M8285" s="118"/>
    </row>
    <row r="8286" spans="13:13" x14ac:dyDescent="0.2">
      <c r="M8286" s="118"/>
    </row>
    <row r="8287" spans="13:13" x14ac:dyDescent="0.2">
      <c r="M8287" s="118"/>
    </row>
    <row r="8288" spans="13:13" x14ac:dyDescent="0.2">
      <c r="M8288" s="118"/>
    </row>
    <row r="8289" spans="13:13" x14ac:dyDescent="0.2">
      <c r="M8289" s="118"/>
    </row>
    <row r="8290" spans="13:13" x14ac:dyDescent="0.2">
      <c r="M8290" s="118"/>
    </row>
    <row r="8291" spans="13:13" x14ac:dyDescent="0.2">
      <c r="M8291" s="118"/>
    </row>
    <row r="8292" spans="13:13" x14ac:dyDescent="0.2">
      <c r="M8292" s="118"/>
    </row>
    <row r="8293" spans="13:13" x14ac:dyDescent="0.2">
      <c r="M8293" s="118"/>
    </row>
    <row r="8294" spans="13:13" x14ac:dyDescent="0.2">
      <c r="M8294" s="118"/>
    </row>
    <row r="8295" spans="13:13" x14ac:dyDescent="0.2">
      <c r="M8295" s="118"/>
    </row>
    <row r="8296" spans="13:13" x14ac:dyDescent="0.2">
      <c r="M8296" s="118"/>
    </row>
    <row r="8297" spans="13:13" x14ac:dyDescent="0.2">
      <c r="M8297" s="118"/>
    </row>
    <row r="8298" spans="13:13" x14ac:dyDescent="0.2">
      <c r="M8298" s="118"/>
    </row>
    <row r="8299" spans="13:13" x14ac:dyDescent="0.2">
      <c r="M8299" s="118"/>
    </row>
    <row r="8300" spans="13:13" x14ac:dyDescent="0.2">
      <c r="M8300" s="118"/>
    </row>
    <row r="8301" spans="13:13" x14ac:dyDescent="0.2">
      <c r="M8301" s="118"/>
    </row>
    <row r="8302" spans="13:13" x14ac:dyDescent="0.2">
      <c r="M8302" s="118"/>
    </row>
    <row r="8303" spans="13:13" x14ac:dyDescent="0.2">
      <c r="M8303" s="118"/>
    </row>
    <row r="8304" spans="13:13" x14ac:dyDescent="0.2">
      <c r="M8304" s="118"/>
    </row>
    <row r="8305" spans="13:13" x14ac:dyDescent="0.2">
      <c r="M8305" s="118"/>
    </row>
    <row r="8306" spans="13:13" x14ac:dyDescent="0.2">
      <c r="M8306" s="118"/>
    </row>
    <row r="8307" spans="13:13" x14ac:dyDescent="0.2">
      <c r="M8307" s="118"/>
    </row>
    <row r="8308" spans="13:13" x14ac:dyDescent="0.2">
      <c r="M8308" s="118"/>
    </row>
    <row r="8309" spans="13:13" x14ac:dyDescent="0.2">
      <c r="M8309" s="118"/>
    </row>
    <row r="8310" spans="13:13" x14ac:dyDescent="0.2">
      <c r="M8310" s="118"/>
    </row>
    <row r="8311" spans="13:13" x14ac:dyDescent="0.2">
      <c r="M8311" s="118"/>
    </row>
    <row r="8312" spans="13:13" x14ac:dyDescent="0.2">
      <c r="M8312" s="118"/>
    </row>
    <row r="8313" spans="13:13" x14ac:dyDescent="0.2">
      <c r="M8313" s="118"/>
    </row>
    <row r="8314" spans="13:13" x14ac:dyDescent="0.2">
      <c r="M8314" s="118"/>
    </row>
    <row r="8315" spans="13:13" x14ac:dyDescent="0.2">
      <c r="M8315" s="118"/>
    </row>
    <row r="8316" spans="13:13" x14ac:dyDescent="0.2">
      <c r="M8316" s="118"/>
    </row>
    <row r="8317" spans="13:13" x14ac:dyDescent="0.2">
      <c r="M8317" s="118"/>
    </row>
    <row r="8318" spans="13:13" x14ac:dyDescent="0.2">
      <c r="M8318" s="118"/>
    </row>
    <row r="8319" spans="13:13" x14ac:dyDescent="0.2">
      <c r="M8319" s="118"/>
    </row>
    <row r="8320" spans="13:13" x14ac:dyDescent="0.2">
      <c r="M8320" s="118"/>
    </row>
    <row r="8321" spans="13:13" x14ac:dyDescent="0.2">
      <c r="M8321" s="118"/>
    </row>
    <row r="8322" spans="13:13" x14ac:dyDescent="0.2">
      <c r="M8322" s="118"/>
    </row>
    <row r="8323" spans="13:13" x14ac:dyDescent="0.2">
      <c r="M8323" s="118"/>
    </row>
    <row r="8324" spans="13:13" x14ac:dyDescent="0.2">
      <c r="M8324" s="118"/>
    </row>
    <row r="8325" spans="13:13" x14ac:dyDescent="0.2">
      <c r="M8325" s="118"/>
    </row>
    <row r="8326" spans="13:13" x14ac:dyDescent="0.2">
      <c r="M8326" s="118"/>
    </row>
    <row r="8327" spans="13:13" x14ac:dyDescent="0.2">
      <c r="M8327" s="118"/>
    </row>
    <row r="8328" spans="13:13" x14ac:dyDescent="0.2">
      <c r="M8328" s="118"/>
    </row>
    <row r="8329" spans="13:13" x14ac:dyDescent="0.2">
      <c r="M8329" s="118"/>
    </row>
    <row r="8330" spans="13:13" x14ac:dyDescent="0.2">
      <c r="M8330" s="118"/>
    </row>
    <row r="8331" spans="13:13" x14ac:dyDescent="0.2">
      <c r="M8331" s="118"/>
    </row>
    <row r="8332" spans="13:13" x14ac:dyDescent="0.2">
      <c r="M8332" s="118"/>
    </row>
    <row r="8333" spans="13:13" x14ac:dyDescent="0.2">
      <c r="M8333" s="118"/>
    </row>
    <row r="8334" spans="13:13" x14ac:dyDescent="0.2">
      <c r="M8334" s="118"/>
    </row>
    <row r="8335" spans="13:13" x14ac:dyDescent="0.2">
      <c r="M8335" s="118"/>
    </row>
    <row r="8336" spans="13:13" x14ac:dyDescent="0.2">
      <c r="M8336" s="118"/>
    </row>
    <row r="8337" spans="13:13" x14ac:dyDescent="0.2">
      <c r="M8337" s="118"/>
    </row>
    <row r="8338" spans="13:13" x14ac:dyDescent="0.2">
      <c r="M8338" s="118"/>
    </row>
    <row r="8339" spans="13:13" x14ac:dyDescent="0.2">
      <c r="M8339" s="118"/>
    </row>
    <row r="8340" spans="13:13" x14ac:dyDescent="0.2">
      <c r="M8340" s="118"/>
    </row>
    <row r="8341" spans="13:13" x14ac:dyDescent="0.2">
      <c r="M8341" s="118"/>
    </row>
    <row r="8342" spans="13:13" x14ac:dyDescent="0.2">
      <c r="M8342" s="118"/>
    </row>
    <row r="8343" spans="13:13" x14ac:dyDescent="0.2">
      <c r="M8343" s="118"/>
    </row>
    <row r="8344" spans="13:13" x14ac:dyDescent="0.2">
      <c r="M8344" s="118"/>
    </row>
    <row r="8345" spans="13:13" x14ac:dyDescent="0.2">
      <c r="M8345" s="118"/>
    </row>
    <row r="8346" spans="13:13" x14ac:dyDescent="0.2">
      <c r="M8346" s="118"/>
    </row>
    <row r="8347" spans="13:13" x14ac:dyDescent="0.2">
      <c r="M8347" s="118"/>
    </row>
    <row r="8348" spans="13:13" x14ac:dyDescent="0.2">
      <c r="M8348" s="118"/>
    </row>
    <row r="8349" spans="13:13" x14ac:dyDescent="0.2">
      <c r="M8349" s="118"/>
    </row>
    <row r="8350" spans="13:13" x14ac:dyDescent="0.2">
      <c r="M8350" s="118"/>
    </row>
    <row r="8351" spans="13:13" x14ac:dyDescent="0.2">
      <c r="M8351" s="118"/>
    </row>
    <row r="8352" spans="13:13" x14ac:dyDescent="0.2">
      <c r="M8352" s="118"/>
    </row>
    <row r="8353" spans="13:13" x14ac:dyDescent="0.2">
      <c r="M8353" s="118"/>
    </row>
    <row r="8354" spans="13:13" x14ac:dyDescent="0.2">
      <c r="M8354" s="118"/>
    </row>
    <row r="8355" spans="13:13" x14ac:dyDescent="0.2">
      <c r="M8355" s="118"/>
    </row>
    <row r="8356" spans="13:13" x14ac:dyDescent="0.2">
      <c r="M8356" s="118"/>
    </row>
    <row r="8357" spans="13:13" x14ac:dyDescent="0.2">
      <c r="M8357" s="118"/>
    </row>
    <row r="8358" spans="13:13" x14ac:dyDescent="0.2">
      <c r="M8358" s="118"/>
    </row>
    <row r="8359" spans="13:13" x14ac:dyDescent="0.2">
      <c r="M8359" s="118"/>
    </row>
    <row r="8360" spans="13:13" x14ac:dyDescent="0.2">
      <c r="M8360" s="118"/>
    </row>
    <row r="8361" spans="13:13" x14ac:dyDescent="0.2">
      <c r="M8361" s="118"/>
    </row>
    <row r="8362" spans="13:13" x14ac:dyDescent="0.2">
      <c r="M8362" s="118"/>
    </row>
    <row r="8363" spans="13:13" x14ac:dyDescent="0.2">
      <c r="M8363" s="118"/>
    </row>
    <row r="8364" spans="13:13" x14ac:dyDescent="0.2">
      <c r="M8364" s="118"/>
    </row>
    <row r="8365" spans="13:13" x14ac:dyDescent="0.2">
      <c r="M8365" s="118"/>
    </row>
    <row r="8366" spans="13:13" x14ac:dyDescent="0.2">
      <c r="M8366" s="118"/>
    </row>
    <row r="8367" spans="13:13" x14ac:dyDescent="0.2">
      <c r="M8367" s="118"/>
    </row>
    <row r="8368" spans="13:13" x14ac:dyDescent="0.2">
      <c r="M8368" s="118"/>
    </row>
    <row r="8369" spans="13:13" x14ac:dyDescent="0.2">
      <c r="M8369" s="118"/>
    </row>
    <row r="8370" spans="13:13" x14ac:dyDescent="0.2">
      <c r="M8370" s="118"/>
    </row>
    <row r="8371" spans="13:13" x14ac:dyDescent="0.2">
      <c r="M8371" s="118"/>
    </row>
    <row r="8372" spans="13:13" x14ac:dyDescent="0.2">
      <c r="M8372" s="118"/>
    </row>
    <row r="8373" spans="13:13" x14ac:dyDescent="0.2">
      <c r="M8373" s="118"/>
    </row>
    <row r="8374" spans="13:13" x14ac:dyDescent="0.2">
      <c r="M8374" s="118"/>
    </row>
    <row r="8375" spans="13:13" x14ac:dyDescent="0.2">
      <c r="M8375" s="118"/>
    </row>
    <row r="8376" spans="13:13" x14ac:dyDescent="0.2">
      <c r="M8376" s="118"/>
    </row>
    <row r="8377" spans="13:13" x14ac:dyDescent="0.2">
      <c r="M8377" s="118"/>
    </row>
    <row r="8378" spans="13:13" x14ac:dyDescent="0.2">
      <c r="M8378" s="118"/>
    </row>
    <row r="8379" spans="13:13" x14ac:dyDescent="0.2">
      <c r="M8379" s="118"/>
    </row>
    <row r="8380" spans="13:13" x14ac:dyDescent="0.2">
      <c r="M8380" s="118"/>
    </row>
    <row r="8381" spans="13:13" x14ac:dyDescent="0.2">
      <c r="M8381" s="118"/>
    </row>
    <row r="8382" spans="13:13" x14ac:dyDescent="0.2">
      <c r="M8382" s="118"/>
    </row>
    <row r="8383" spans="13:13" x14ac:dyDescent="0.2">
      <c r="M8383" s="118"/>
    </row>
    <row r="8384" spans="13:13" x14ac:dyDescent="0.2">
      <c r="M8384" s="118"/>
    </row>
    <row r="8385" spans="13:13" x14ac:dyDescent="0.2">
      <c r="M8385" s="118"/>
    </row>
    <row r="8386" spans="13:13" x14ac:dyDescent="0.2">
      <c r="M8386" s="118"/>
    </row>
    <row r="8387" spans="13:13" x14ac:dyDescent="0.2">
      <c r="M8387" s="118"/>
    </row>
    <row r="8388" spans="13:13" x14ac:dyDescent="0.2">
      <c r="M8388" s="118"/>
    </row>
    <row r="8389" spans="13:13" x14ac:dyDescent="0.2">
      <c r="M8389" s="118"/>
    </row>
    <row r="8390" spans="13:13" x14ac:dyDescent="0.2">
      <c r="M8390" s="118"/>
    </row>
    <row r="8391" spans="13:13" x14ac:dyDescent="0.2">
      <c r="M8391" s="118"/>
    </row>
    <row r="8392" spans="13:13" x14ac:dyDescent="0.2">
      <c r="M8392" s="118"/>
    </row>
    <row r="8393" spans="13:13" x14ac:dyDescent="0.2">
      <c r="M8393" s="118"/>
    </row>
    <row r="8394" spans="13:13" x14ac:dyDescent="0.2">
      <c r="M8394" s="118"/>
    </row>
    <row r="8395" spans="13:13" x14ac:dyDescent="0.2">
      <c r="M8395" s="118"/>
    </row>
    <row r="8396" spans="13:13" x14ac:dyDescent="0.2">
      <c r="M8396" s="118"/>
    </row>
    <row r="8397" spans="13:13" x14ac:dyDescent="0.2">
      <c r="M8397" s="118"/>
    </row>
    <row r="8398" spans="13:13" x14ac:dyDescent="0.2">
      <c r="M8398" s="118"/>
    </row>
    <row r="8399" spans="13:13" x14ac:dyDescent="0.2">
      <c r="M8399" s="118"/>
    </row>
    <row r="8400" spans="13:13" x14ac:dyDescent="0.2">
      <c r="M8400" s="118"/>
    </row>
    <row r="8401" spans="13:13" x14ac:dyDescent="0.2">
      <c r="M8401" s="118"/>
    </row>
    <row r="8402" spans="13:13" x14ac:dyDescent="0.2">
      <c r="M8402" s="118"/>
    </row>
    <row r="8403" spans="13:13" x14ac:dyDescent="0.2">
      <c r="M8403" s="118"/>
    </row>
    <row r="8404" spans="13:13" x14ac:dyDescent="0.2">
      <c r="M8404" s="118"/>
    </row>
    <row r="8405" spans="13:13" x14ac:dyDescent="0.2">
      <c r="M8405" s="118"/>
    </row>
    <row r="8406" spans="13:13" x14ac:dyDescent="0.2">
      <c r="M8406" s="118"/>
    </row>
    <row r="8407" spans="13:13" x14ac:dyDescent="0.2">
      <c r="M8407" s="118"/>
    </row>
    <row r="8408" spans="13:13" x14ac:dyDescent="0.2">
      <c r="M8408" s="118"/>
    </row>
    <row r="8409" spans="13:13" x14ac:dyDescent="0.2">
      <c r="M8409" s="118"/>
    </row>
    <row r="8410" spans="13:13" x14ac:dyDescent="0.2">
      <c r="M8410" s="118"/>
    </row>
    <row r="8411" spans="13:13" x14ac:dyDescent="0.2">
      <c r="M8411" s="118"/>
    </row>
    <row r="8412" spans="13:13" x14ac:dyDescent="0.2">
      <c r="M8412" s="118"/>
    </row>
    <row r="8413" spans="13:13" x14ac:dyDescent="0.2">
      <c r="M8413" s="118"/>
    </row>
    <row r="8414" spans="13:13" x14ac:dyDescent="0.2">
      <c r="M8414" s="118"/>
    </row>
    <row r="8415" spans="13:13" x14ac:dyDescent="0.2">
      <c r="M8415" s="118"/>
    </row>
    <row r="8416" spans="13:13" x14ac:dyDescent="0.2">
      <c r="M8416" s="118"/>
    </row>
    <row r="8417" spans="13:13" x14ac:dyDescent="0.2">
      <c r="M8417" s="118"/>
    </row>
    <row r="8418" spans="13:13" x14ac:dyDescent="0.2">
      <c r="M8418" s="118"/>
    </row>
    <row r="8419" spans="13:13" x14ac:dyDescent="0.2">
      <c r="M8419" s="118"/>
    </row>
    <row r="8420" spans="13:13" x14ac:dyDescent="0.2">
      <c r="M8420" s="118"/>
    </row>
    <row r="8421" spans="13:13" x14ac:dyDescent="0.2">
      <c r="M8421" s="118"/>
    </row>
    <row r="8422" spans="13:13" x14ac:dyDescent="0.2">
      <c r="M8422" s="118"/>
    </row>
    <row r="8423" spans="13:13" x14ac:dyDescent="0.2">
      <c r="M8423" s="118"/>
    </row>
    <row r="8424" spans="13:13" x14ac:dyDescent="0.2">
      <c r="M8424" s="118"/>
    </row>
    <row r="8425" spans="13:13" x14ac:dyDescent="0.2">
      <c r="M8425" s="118"/>
    </row>
    <row r="8426" spans="13:13" x14ac:dyDescent="0.2">
      <c r="M8426" s="118"/>
    </row>
    <row r="8427" spans="13:13" x14ac:dyDescent="0.2">
      <c r="M8427" s="118"/>
    </row>
    <row r="8428" spans="13:13" x14ac:dyDescent="0.2">
      <c r="M8428" s="118"/>
    </row>
    <row r="8429" spans="13:13" x14ac:dyDescent="0.2">
      <c r="M8429" s="118"/>
    </row>
    <row r="8430" spans="13:13" x14ac:dyDescent="0.2">
      <c r="M8430" s="118"/>
    </row>
    <row r="8431" spans="13:13" x14ac:dyDescent="0.2">
      <c r="M8431" s="118"/>
    </row>
    <row r="8432" spans="13:13" x14ac:dyDescent="0.2">
      <c r="M8432" s="118"/>
    </row>
    <row r="8433" spans="13:13" x14ac:dyDescent="0.2">
      <c r="M8433" s="118"/>
    </row>
    <row r="8434" spans="13:13" x14ac:dyDescent="0.2">
      <c r="M8434" s="118"/>
    </row>
    <row r="8435" spans="13:13" x14ac:dyDescent="0.2">
      <c r="M8435" s="118"/>
    </row>
    <row r="8436" spans="13:13" x14ac:dyDescent="0.2">
      <c r="M8436" s="118"/>
    </row>
    <row r="8437" spans="13:13" x14ac:dyDescent="0.2">
      <c r="M8437" s="118"/>
    </row>
    <row r="8438" spans="13:13" x14ac:dyDescent="0.2">
      <c r="M8438" s="118"/>
    </row>
    <row r="8439" spans="13:13" x14ac:dyDescent="0.2">
      <c r="M8439" s="118"/>
    </row>
    <row r="8440" spans="13:13" x14ac:dyDescent="0.2">
      <c r="M8440" s="118"/>
    </row>
    <row r="8441" spans="13:13" x14ac:dyDescent="0.2">
      <c r="M8441" s="118"/>
    </row>
    <row r="8442" spans="13:13" x14ac:dyDescent="0.2">
      <c r="M8442" s="118"/>
    </row>
    <row r="8443" spans="13:13" x14ac:dyDescent="0.2">
      <c r="M8443" s="118"/>
    </row>
    <row r="8444" spans="13:13" x14ac:dyDescent="0.2">
      <c r="M8444" s="118"/>
    </row>
    <row r="8445" spans="13:13" x14ac:dyDescent="0.2">
      <c r="M8445" s="118"/>
    </row>
    <row r="8446" spans="13:13" x14ac:dyDescent="0.2">
      <c r="M8446" s="118"/>
    </row>
    <row r="8447" spans="13:13" x14ac:dyDescent="0.2">
      <c r="M8447" s="118"/>
    </row>
    <row r="8448" spans="13:13" x14ac:dyDescent="0.2">
      <c r="M8448" s="118"/>
    </row>
    <row r="8449" spans="13:13" x14ac:dyDescent="0.2">
      <c r="M8449" s="118"/>
    </row>
    <row r="8450" spans="13:13" x14ac:dyDescent="0.2">
      <c r="M8450" s="118"/>
    </row>
    <row r="8451" spans="13:13" x14ac:dyDescent="0.2">
      <c r="M8451" s="118"/>
    </row>
    <row r="8452" spans="13:13" x14ac:dyDescent="0.2">
      <c r="M8452" s="118"/>
    </row>
    <row r="8453" spans="13:13" x14ac:dyDescent="0.2">
      <c r="M8453" s="118"/>
    </row>
    <row r="8454" spans="13:13" x14ac:dyDescent="0.2">
      <c r="M8454" s="118"/>
    </row>
    <row r="8455" spans="13:13" x14ac:dyDescent="0.2">
      <c r="M8455" s="118"/>
    </row>
    <row r="8456" spans="13:13" x14ac:dyDescent="0.2">
      <c r="M8456" s="118"/>
    </row>
    <row r="8457" spans="13:13" x14ac:dyDescent="0.2">
      <c r="M8457" s="118"/>
    </row>
    <row r="8458" spans="13:13" x14ac:dyDescent="0.2">
      <c r="M8458" s="118"/>
    </row>
    <row r="8459" spans="13:13" x14ac:dyDescent="0.2">
      <c r="M8459" s="118"/>
    </row>
    <row r="8460" spans="13:13" x14ac:dyDescent="0.2">
      <c r="M8460" s="118"/>
    </row>
    <row r="8461" spans="13:13" x14ac:dyDescent="0.2">
      <c r="M8461" s="118"/>
    </row>
    <row r="8462" spans="13:13" x14ac:dyDescent="0.2">
      <c r="M8462" s="118"/>
    </row>
    <row r="8463" spans="13:13" x14ac:dyDescent="0.2">
      <c r="M8463" s="118"/>
    </row>
    <row r="8464" spans="13:13" x14ac:dyDescent="0.2">
      <c r="M8464" s="118"/>
    </row>
    <row r="8465" spans="13:13" x14ac:dyDescent="0.2">
      <c r="M8465" s="118"/>
    </row>
    <row r="8466" spans="13:13" x14ac:dyDescent="0.2">
      <c r="M8466" s="118"/>
    </row>
    <row r="8467" spans="13:13" x14ac:dyDescent="0.2">
      <c r="M8467" s="118"/>
    </row>
    <row r="8468" spans="13:13" x14ac:dyDescent="0.2">
      <c r="M8468" s="118"/>
    </row>
    <row r="8469" spans="13:13" x14ac:dyDescent="0.2">
      <c r="M8469" s="118"/>
    </row>
    <row r="8470" spans="13:13" x14ac:dyDescent="0.2">
      <c r="M8470" s="118"/>
    </row>
    <row r="8471" spans="13:13" x14ac:dyDescent="0.2">
      <c r="M8471" s="118"/>
    </row>
    <row r="8472" spans="13:13" x14ac:dyDescent="0.2">
      <c r="M8472" s="118"/>
    </row>
    <row r="8473" spans="13:13" x14ac:dyDescent="0.2">
      <c r="M8473" s="118"/>
    </row>
    <row r="8474" spans="13:13" x14ac:dyDescent="0.2">
      <c r="M8474" s="118"/>
    </row>
    <row r="8475" spans="13:13" x14ac:dyDescent="0.2">
      <c r="M8475" s="118"/>
    </row>
    <row r="8476" spans="13:13" x14ac:dyDescent="0.2">
      <c r="M8476" s="118"/>
    </row>
    <row r="8477" spans="13:13" x14ac:dyDescent="0.2">
      <c r="M8477" s="118"/>
    </row>
    <row r="8478" spans="13:13" x14ac:dyDescent="0.2">
      <c r="M8478" s="118"/>
    </row>
    <row r="8479" spans="13:13" x14ac:dyDescent="0.2">
      <c r="M8479" s="118"/>
    </row>
    <row r="8480" spans="13:13" x14ac:dyDescent="0.2">
      <c r="M8480" s="118"/>
    </row>
    <row r="8481" spans="13:13" x14ac:dyDescent="0.2">
      <c r="M8481" s="118"/>
    </row>
    <row r="8482" spans="13:13" x14ac:dyDescent="0.2">
      <c r="M8482" s="118"/>
    </row>
    <row r="8483" spans="13:13" x14ac:dyDescent="0.2">
      <c r="M8483" s="118"/>
    </row>
    <row r="8484" spans="13:13" x14ac:dyDescent="0.2">
      <c r="M8484" s="118"/>
    </row>
    <row r="8485" spans="13:13" x14ac:dyDescent="0.2">
      <c r="M8485" s="118"/>
    </row>
    <row r="8486" spans="13:13" x14ac:dyDescent="0.2">
      <c r="M8486" s="118"/>
    </row>
    <row r="8487" spans="13:13" x14ac:dyDescent="0.2">
      <c r="M8487" s="118"/>
    </row>
    <row r="8488" spans="13:13" x14ac:dyDescent="0.2">
      <c r="M8488" s="118"/>
    </row>
    <row r="8489" spans="13:13" x14ac:dyDescent="0.2">
      <c r="M8489" s="118"/>
    </row>
    <row r="8490" spans="13:13" x14ac:dyDescent="0.2">
      <c r="M8490" s="118"/>
    </row>
    <row r="8491" spans="13:13" x14ac:dyDescent="0.2">
      <c r="M8491" s="118"/>
    </row>
    <row r="8492" spans="13:13" x14ac:dyDescent="0.2">
      <c r="M8492" s="118"/>
    </row>
    <row r="8493" spans="13:13" x14ac:dyDescent="0.2">
      <c r="M8493" s="118"/>
    </row>
    <row r="8494" spans="13:13" x14ac:dyDescent="0.2">
      <c r="M8494" s="118"/>
    </row>
    <row r="8495" spans="13:13" x14ac:dyDescent="0.2">
      <c r="M8495" s="118"/>
    </row>
    <row r="8496" spans="13:13" x14ac:dyDescent="0.2">
      <c r="M8496" s="118"/>
    </row>
    <row r="8497" spans="13:13" x14ac:dyDescent="0.2">
      <c r="M8497" s="118"/>
    </row>
    <row r="8498" spans="13:13" x14ac:dyDescent="0.2">
      <c r="M8498" s="118"/>
    </row>
    <row r="8499" spans="13:13" x14ac:dyDescent="0.2">
      <c r="M8499" s="118"/>
    </row>
    <row r="8500" spans="13:13" x14ac:dyDescent="0.2">
      <c r="M8500" s="118"/>
    </row>
    <row r="8501" spans="13:13" x14ac:dyDescent="0.2">
      <c r="M8501" s="118"/>
    </row>
    <row r="8502" spans="13:13" x14ac:dyDescent="0.2">
      <c r="M8502" s="118"/>
    </row>
    <row r="8503" spans="13:13" x14ac:dyDescent="0.2">
      <c r="M8503" s="118"/>
    </row>
    <row r="8504" spans="13:13" x14ac:dyDescent="0.2">
      <c r="M8504" s="118"/>
    </row>
    <row r="8505" spans="13:13" x14ac:dyDescent="0.2">
      <c r="M8505" s="118"/>
    </row>
    <row r="8506" spans="13:13" x14ac:dyDescent="0.2">
      <c r="M8506" s="118"/>
    </row>
    <row r="8507" spans="13:13" x14ac:dyDescent="0.2">
      <c r="M8507" s="118"/>
    </row>
    <row r="8508" spans="13:13" x14ac:dyDescent="0.2">
      <c r="M8508" s="118"/>
    </row>
    <row r="8509" spans="13:13" x14ac:dyDescent="0.2">
      <c r="M8509" s="118"/>
    </row>
    <row r="8510" spans="13:13" x14ac:dyDescent="0.2">
      <c r="M8510" s="118"/>
    </row>
    <row r="8511" spans="13:13" x14ac:dyDescent="0.2">
      <c r="M8511" s="118"/>
    </row>
    <row r="8512" spans="13:13" x14ac:dyDescent="0.2">
      <c r="M8512" s="118"/>
    </row>
    <row r="8513" spans="13:13" x14ac:dyDescent="0.2">
      <c r="M8513" s="118"/>
    </row>
    <row r="8514" spans="13:13" x14ac:dyDescent="0.2">
      <c r="M8514" s="118"/>
    </row>
    <row r="8515" spans="13:13" x14ac:dyDescent="0.2">
      <c r="M8515" s="118"/>
    </row>
    <row r="8516" spans="13:13" x14ac:dyDescent="0.2">
      <c r="M8516" s="118"/>
    </row>
    <row r="8517" spans="13:13" x14ac:dyDescent="0.2">
      <c r="M8517" s="118"/>
    </row>
    <row r="8518" spans="13:13" x14ac:dyDescent="0.2">
      <c r="M8518" s="118"/>
    </row>
    <row r="8519" spans="13:13" x14ac:dyDescent="0.2">
      <c r="M8519" s="118"/>
    </row>
    <row r="8520" spans="13:13" x14ac:dyDescent="0.2">
      <c r="M8520" s="118"/>
    </row>
    <row r="8521" spans="13:13" x14ac:dyDescent="0.2">
      <c r="M8521" s="118"/>
    </row>
    <row r="8522" spans="13:13" x14ac:dyDescent="0.2">
      <c r="M8522" s="118"/>
    </row>
    <row r="8523" spans="13:13" x14ac:dyDescent="0.2">
      <c r="M8523" s="118"/>
    </row>
    <row r="8524" spans="13:13" x14ac:dyDescent="0.2">
      <c r="M8524" s="118"/>
    </row>
    <row r="8525" spans="13:13" x14ac:dyDescent="0.2">
      <c r="M8525" s="118"/>
    </row>
    <row r="8526" spans="13:13" x14ac:dyDescent="0.2">
      <c r="M8526" s="118"/>
    </row>
    <row r="8527" spans="13:13" x14ac:dyDescent="0.2">
      <c r="M8527" s="118"/>
    </row>
    <row r="8528" spans="13:13" x14ac:dyDescent="0.2">
      <c r="M8528" s="118"/>
    </row>
    <row r="8529" spans="13:13" x14ac:dyDescent="0.2">
      <c r="M8529" s="118"/>
    </row>
    <row r="8530" spans="13:13" x14ac:dyDescent="0.2">
      <c r="M8530" s="118"/>
    </row>
    <row r="8531" spans="13:13" x14ac:dyDescent="0.2">
      <c r="M8531" s="118"/>
    </row>
    <row r="8532" spans="13:13" x14ac:dyDescent="0.2">
      <c r="M8532" s="118"/>
    </row>
    <row r="8533" spans="13:13" x14ac:dyDescent="0.2">
      <c r="M8533" s="118"/>
    </row>
    <row r="8534" spans="13:13" x14ac:dyDescent="0.2">
      <c r="M8534" s="118"/>
    </row>
    <row r="8535" spans="13:13" x14ac:dyDescent="0.2">
      <c r="M8535" s="118"/>
    </row>
    <row r="8536" spans="13:13" x14ac:dyDescent="0.2">
      <c r="M8536" s="118"/>
    </row>
    <row r="8537" spans="13:13" x14ac:dyDescent="0.2">
      <c r="M8537" s="118"/>
    </row>
    <row r="8538" spans="13:13" x14ac:dyDescent="0.2">
      <c r="M8538" s="118"/>
    </row>
    <row r="8539" spans="13:13" x14ac:dyDescent="0.2">
      <c r="M8539" s="118"/>
    </row>
    <row r="8540" spans="13:13" x14ac:dyDescent="0.2">
      <c r="M8540" s="118"/>
    </row>
    <row r="8541" spans="13:13" x14ac:dyDescent="0.2">
      <c r="M8541" s="118"/>
    </row>
    <row r="8542" spans="13:13" x14ac:dyDescent="0.2">
      <c r="M8542" s="118"/>
    </row>
    <row r="8543" spans="13:13" x14ac:dyDescent="0.2">
      <c r="M8543" s="118"/>
    </row>
    <row r="8544" spans="13:13" x14ac:dyDescent="0.2">
      <c r="M8544" s="118"/>
    </row>
    <row r="8545" spans="13:13" x14ac:dyDescent="0.2">
      <c r="M8545" s="118"/>
    </row>
    <row r="8546" spans="13:13" x14ac:dyDescent="0.2">
      <c r="M8546" s="118"/>
    </row>
    <row r="8547" spans="13:13" x14ac:dyDescent="0.2">
      <c r="M8547" s="118"/>
    </row>
    <row r="8548" spans="13:13" x14ac:dyDescent="0.2">
      <c r="M8548" s="118"/>
    </row>
    <row r="8549" spans="13:13" x14ac:dyDescent="0.2">
      <c r="M8549" s="118"/>
    </row>
    <row r="8550" spans="13:13" x14ac:dyDescent="0.2">
      <c r="M8550" s="118"/>
    </row>
    <row r="8551" spans="13:13" x14ac:dyDescent="0.2">
      <c r="M8551" s="118"/>
    </row>
    <row r="8552" spans="13:13" x14ac:dyDescent="0.2">
      <c r="M8552" s="118"/>
    </row>
    <row r="8553" spans="13:13" x14ac:dyDescent="0.2">
      <c r="M8553" s="118"/>
    </row>
    <row r="8554" spans="13:13" x14ac:dyDescent="0.2">
      <c r="M8554" s="118"/>
    </row>
    <row r="8555" spans="13:13" x14ac:dyDescent="0.2">
      <c r="M8555" s="118"/>
    </row>
    <row r="8556" spans="13:13" x14ac:dyDescent="0.2">
      <c r="M8556" s="118"/>
    </row>
    <row r="8557" spans="13:13" x14ac:dyDescent="0.2">
      <c r="M8557" s="118"/>
    </row>
    <row r="8558" spans="13:13" x14ac:dyDescent="0.2">
      <c r="M8558" s="118"/>
    </row>
    <row r="8559" spans="13:13" x14ac:dyDescent="0.2">
      <c r="M8559" s="118"/>
    </row>
    <row r="8560" spans="13:13" x14ac:dyDescent="0.2">
      <c r="M8560" s="118"/>
    </row>
    <row r="8561" spans="13:13" x14ac:dyDescent="0.2">
      <c r="M8561" s="118"/>
    </row>
    <row r="8562" spans="13:13" x14ac:dyDescent="0.2">
      <c r="M8562" s="118"/>
    </row>
    <row r="8563" spans="13:13" x14ac:dyDescent="0.2">
      <c r="M8563" s="118"/>
    </row>
    <row r="8564" spans="13:13" x14ac:dyDescent="0.2">
      <c r="M8564" s="118"/>
    </row>
    <row r="8565" spans="13:13" x14ac:dyDescent="0.2">
      <c r="M8565" s="118"/>
    </row>
    <row r="8566" spans="13:13" x14ac:dyDescent="0.2">
      <c r="M8566" s="118"/>
    </row>
    <row r="8567" spans="13:13" x14ac:dyDescent="0.2">
      <c r="M8567" s="118"/>
    </row>
    <row r="8568" spans="13:13" x14ac:dyDescent="0.2">
      <c r="M8568" s="118"/>
    </row>
    <row r="8569" spans="13:13" x14ac:dyDescent="0.2">
      <c r="M8569" s="118"/>
    </row>
    <row r="8570" spans="13:13" x14ac:dyDescent="0.2">
      <c r="M8570" s="118"/>
    </row>
    <row r="8571" spans="13:13" x14ac:dyDescent="0.2">
      <c r="M8571" s="118"/>
    </row>
    <row r="8572" spans="13:13" x14ac:dyDescent="0.2">
      <c r="M8572" s="118"/>
    </row>
    <row r="8573" spans="13:13" x14ac:dyDescent="0.2">
      <c r="M8573" s="118"/>
    </row>
    <row r="8574" spans="13:13" x14ac:dyDescent="0.2">
      <c r="M8574" s="118"/>
    </row>
    <row r="8575" spans="13:13" x14ac:dyDescent="0.2">
      <c r="M8575" s="118"/>
    </row>
    <row r="8576" spans="13:13" x14ac:dyDescent="0.2">
      <c r="M8576" s="118"/>
    </row>
    <row r="8577" spans="13:13" x14ac:dyDescent="0.2">
      <c r="M8577" s="118"/>
    </row>
    <row r="8578" spans="13:13" x14ac:dyDescent="0.2">
      <c r="M8578" s="118"/>
    </row>
    <row r="8579" spans="13:13" x14ac:dyDescent="0.2">
      <c r="M8579" s="118"/>
    </row>
    <row r="8580" spans="13:13" x14ac:dyDescent="0.2">
      <c r="M8580" s="118"/>
    </row>
    <row r="8581" spans="13:13" x14ac:dyDescent="0.2">
      <c r="M8581" s="118"/>
    </row>
    <row r="8582" spans="13:13" x14ac:dyDescent="0.2">
      <c r="M8582" s="118"/>
    </row>
    <row r="8583" spans="13:13" x14ac:dyDescent="0.2">
      <c r="M8583" s="118"/>
    </row>
    <row r="8584" spans="13:13" x14ac:dyDescent="0.2">
      <c r="M8584" s="118"/>
    </row>
    <row r="8585" spans="13:13" x14ac:dyDescent="0.2">
      <c r="M8585" s="118"/>
    </row>
    <row r="8586" spans="13:13" x14ac:dyDescent="0.2">
      <c r="M8586" s="118"/>
    </row>
    <row r="8587" spans="13:13" x14ac:dyDescent="0.2">
      <c r="M8587" s="118"/>
    </row>
    <row r="8588" spans="13:13" x14ac:dyDescent="0.2">
      <c r="M8588" s="118"/>
    </row>
    <row r="8589" spans="13:13" x14ac:dyDescent="0.2">
      <c r="M8589" s="118"/>
    </row>
    <row r="8590" spans="13:13" x14ac:dyDescent="0.2">
      <c r="M8590" s="118"/>
    </row>
    <row r="8591" spans="13:13" x14ac:dyDescent="0.2">
      <c r="M8591" s="118"/>
    </row>
    <row r="8592" spans="13:13" x14ac:dyDescent="0.2">
      <c r="M8592" s="118"/>
    </row>
    <row r="8593" spans="13:13" x14ac:dyDescent="0.2">
      <c r="M8593" s="118"/>
    </row>
    <row r="8594" spans="13:13" x14ac:dyDescent="0.2">
      <c r="M8594" s="118"/>
    </row>
    <row r="8595" spans="13:13" x14ac:dyDescent="0.2">
      <c r="M8595" s="118"/>
    </row>
    <row r="8596" spans="13:13" x14ac:dyDescent="0.2">
      <c r="M8596" s="118"/>
    </row>
    <row r="8597" spans="13:13" x14ac:dyDescent="0.2">
      <c r="M8597" s="118"/>
    </row>
    <row r="8598" spans="13:13" x14ac:dyDescent="0.2">
      <c r="M8598" s="118"/>
    </row>
    <row r="8599" spans="13:13" x14ac:dyDescent="0.2">
      <c r="M8599" s="118"/>
    </row>
    <row r="8600" spans="13:13" x14ac:dyDescent="0.2">
      <c r="M8600" s="118"/>
    </row>
    <row r="8601" spans="13:13" x14ac:dyDescent="0.2">
      <c r="M8601" s="118"/>
    </row>
    <row r="8602" spans="13:13" x14ac:dyDescent="0.2">
      <c r="M8602" s="118"/>
    </row>
    <row r="8603" spans="13:13" x14ac:dyDescent="0.2">
      <c r="M8603" s="118"/>
    </row>
    <row r="8604" spans="13:13" x14ac:dyDescent="0.2">
      <c r="M8604" s="118"/>
    </row>
    <row r="8605" spans="13:13" x14ac:dyDescent="0.2">
      <c r="M8605" s="118"/>
    </row>
    <row r="8606" spans="13:13" x14ac:dyDescent="0.2">
      <c r="M8606" s="118"/>
    </row>
    <row r="8607" spans="13:13" x14ac:dyDescent="0.2">
      <c r="M8607" s="118"/>
    </row>
    <row r="8608" spans="13:13" x14ac:dyDescent="0.2">
      <c r="M8608" s="118"/>
    </row>
    <row r="8609" spans="13:13" x14ac:dyDescent="0.2">
      <c r="M8609" s="118"/>
    </row>
    <row r="8610" spans="13:13" x14ac:dyDescent="0.2">
      <c r="M8610" s="118"/>
    </row>
    <row r="8611" spans="13:13" x14ac:dyDescent="0.2">
      <c r="M8611" s="118"/>
    </row>
    <row r="8612" spans="13:13" x14ac:dyDescent="0.2">
      <c r="M8612" s="118"/>
    </row>
    <row r="8613" spans="13:13" x14ac:dyDescent="0.2">
      <c r="M8613" s="118"/>
    </row>
    <row r="8614" spans="13:13" x14ac:dyDescent="0.2">
      <c r="M8614" s="118"/>
    </row>
    <row r="8615" spans="13:13" x14ac:dyDescent="0.2">
      <c r="M8615" s="118"/>
    </row>
    <row r="8616" spans="13:13" x14ac:dyDescent="0.2">
      <c r="M8616" s="118"/>
    </row>
    <row r="8617" spans="13:13" x14ac:dyDescent="0.2">
      <c r="M8617" s="118"/>
    </row>
    <row r="8618" spans="13:13" x14ac:dyDescent="0.2">
      <c r="M8618" s="118"/>
    </row>
    <row r="8619" spans="13:13" x14ac:dyDescent="0.2">
      <c r="M8619" s="118"/>
    </row>
    <row r="8620" spans="13:13" x14ac:dyDescent="0.2">
      <c r="M8620" s="118"/>
    </row>
    <row r="8621" spans="13:13" x14ac:dyDescent="0.2">
      <c r="M8621" s="118"/>
    </row>
    <row r="8622" spans="13:13" x14ac:dyDescent="0.2">
      <c r="M8622" s="118"/>
    </row>
    <row r="8623" spans="13:13" x14ac:dyDescent="0.2">
      <c r="M8623" s="118"/>
    </row>
    <row r="8624" spans="13:13" x14ac:dyDescent="0.2">
      <c r="M8624" s="118"/>
    </row>
    <row r="8625" spans="13:13" x14ac:dyDescent="0.2">
      <c r="M8625" s="118"/>
    </row>
    <row r="8626" spans="13:13" x14ac:dyDescent="0.2">
      <c r="M8626" s="118"/>
    </row>
    <row r="8627" spans="13:13" x14ac:dyDescent="0.2">
      <c r="M8627" s="118"/>
    </row>
    <row r="8628" spans="13:13" x14ac:dyDescent="0.2">
      <c r="M8628" s="118"/>
    </row>
    <row r="8629" spans="13:13" x14ac:dyDescent="0.2">
      <c r="M8629" s="118"/>
    </row>
    <row r="8630" spans="13:13" x14ac:dyDescent="0.2">
      <c r="M8630" s="118"/>
    </row>
    <row r="8631" spans="13:13" x14ac:dyDescent="0.2">
      <c r="M8631" s="118"/>
    </row>
    <row r="8632" spans="13:13" x14ac:dyDescent="0.2">
      <c r="M8632" s="118"/>
    </row>
    <row r="8633" spans="13:13" x14ac:dyDescent="0.2">
      <c r="M8633" s="118"/>
    </row>
    <row r="8634" spans="13:13" x14ac:dyDescent="0.2">
      <c r="M8634" s="118"/>
    </row>
    <row r="8635" spans="13:13" x14ac:dyDescent="0.2">
      <c r="M8635" s="118"/>
    </row>
    <row r="8636" spans="13:13" x14ac:dyDescent="0.2">
      <c r="M8636" s="118"/>
    </row>
    <row r="8637" spans="13:13" x14ac:dyDescent="0.2">
      <c r="M8637" s="118"/>
    </row>
    <row r="8638" spans="13:13" x14ac:dyDescent="0.2">
      <c r="M8638" s="118"/>
    </row>
    <row r="8639" spans="13:13" x14ac:dyDescent="0.2">
      <c r="M8639" s="118"/>
    </row>
    <row r="8640" spans="13:13" x14ac:dyDescent="0.2">
      <c r="M8640" s="118"/>
    </row>
    <row r="8641" spans="13:13" x14ac:dyDescent="0.2">
      <c r="M8641" s="118"/>
    </row>
    <row r="8642" spans="13:13" x14ac:dyDescent="0.2">
      <c r="M8642" s="118"/>
    </row>
    <row r="8643" spans="13:13" x14ac:dyDescent="0.2">
      <c r="M8643" s="118"/>
    </row>
    <row r="8644" spans="13:13" x14ac:dyDescent="0.2">
      <c r="M8644" s="118"/>
    </row>
    <row r="8645" spans="13:13" x14ac:dyDescent="0.2">
      <c r="M8645" s="118"/>
    </row>
    <row r="8646" spans="13:13" x14ac:dyDescent="0.2">
      <c r="M8646" s="118"/>
    </row>
    <row r="8647" spans="13:13" x14ac:dyDescent="0.2">
      <c r="M8647" s="118"/>
    </row>
    <row r="8648" spans="13:13" x14ac:dyDescent="0.2">
      <c r="M8648" s="118"/>
    </row>
    <row r="8649" spans="13:13" x14ac:dyDescent="0.2">
      <c r="M8649" s="118"/>
    </row>
    <row r="8650" spans="13:13" x14ac:dyDescent="0.2">
      <c r="M8650" s="118"/>
    </row>
    <row r="8651" spans="13:13" x14ac:dyDescent="0.2">
      <c r="M8651" s="118"/>
    </row>
    <row r="8652" spans="13:13" x14ac:dyDescent="0.2">
      <c r="M8652" s="118"/>
    </row>
    <row r="8653" spans="13:13" x14ac:dyDescent="0.2">
      <c r="M8653" s="118"/>
    </row>
    <row r="8654" spans="13:13" x14ac:dyDescent="0.2">
      <c r="M8654" s="118"/>
    </row>
    <row r="8655" spans="13:13" x14ac:dyDescent="0.2">
      <c r="M8655" s="118"/>
    </row>
    <row r="8656" spans="13:13" x14ac:dyDescent="0.2">
      <c r="M8656" s="118"/>
    </row>
    <row r="8657" spans="13:13" x14ac:dyDescent="0.2">
      <c r="M8657" s="118"/>
    </row>
    <row r="8658" spans="13:13" x14ac:dyDescent="0.2">
      <c r="M8658" s="118"/>
    </row>
    <row r="8659" spans="13:13" x14ac:dyDescent="0.2">
      <c r="M8659" s="118"/>
    </row>
    <row r="8660" spans="13:13" x14ac:dyDescent="0.2">
      <c r="M8660" s="118"/>
    </row>
    <row r="8661" spans="13:13" x14ac:dyDescent="0.2">
      <c r="M8661" s="118"/>
    </row>
    <row r="8662" spans="13:13" x14ac:dyDescent="0.2">
      <c r="M8662" s="118"/>
    </row>
    <row r="8663" spans="13:13" x14ac:dyDescent="0.2">
      <c r="M8663" s="118"/>
    </row>
    <row r="8664" spans="13:13" x14ac:dyDescent="0.2">
      <c r="M8664" s="118"/>
    </row>
    <row r="8665" spans="13:13" x14ac:dyDescent="0.2">
      <c r="M8665" s="118"/>
    </row>
    <row r="8666" spans="13:13" x14ac:dyDescent="0.2">
      <c r="M8666" s="118"/>
    </row>
    <row r="8667" spans="13:13" x14ac:dyDescent="0.2">
      <c r="M8667" s="118"/>
    </row>
    <row r="8668" spans="13:13" x14ac:dyDescent="0.2">
      <c r="M8668" s="118"/>
    </row>
    <row r="8669" spans="13:13" x14ac:dyDescent="0.2">
      <c r="M8669" s="118"/>
    </row>
    <row r="8670" spans="13:13" x14ac:dyDescent="0.2">
      <c r="M8670" s="118"/>
    </row>
    <row r="8671" spans="13:13" x14ac:dyDescent="0.2">
      <c r="M8671" s="118"/>
    </row>
    <row r="8672" spans="13:13" x14ac:dyDescent="0.2">
      <c r="M8672" s="118"/>
    </row>
    <row r="8673" spans="13:13" x14ac:dyDescent="0.2">
      <c r="M8673" s="118"/>
    </row>
    <row r="8674" spans="13:13" x14ac:dyDescent="0.2">
      <c r="M8674" s="118"/>
    </row>
    <row r="8675" spans="13:13" x14ac:dyDescent="0.2">
      <c r="M8675" s="118"/>
    </row>
    <row r="8676" spans="13:13" x14ac:dyDescent="0.2">
      <c r="M8676" s="118"/>
    </row>
    <row r="8677" spans="13:13" x14ac:dyDescent="0.2">
      <c r="M8677" s="118"/>
    </row>
    <row r="8678" spans="13:13" x14ac:dyDescent="0.2">
      <c r="M8678" s="118"/>
    </row>
    <row r="8679" spans="13:13" x14ac:dyDescent="0.2">
      <c r="M8679" s="118"/>
    </row>
    <row r="8680" spans="13:13" x14ac:dyDescent="0.2">
      <c r="M8680" s="118"/>
    </row>
    <row r="8681" spans="13:13" x14ac:dyDescent="0.2">
      <c r="M8681" s="118"/>
    </row>
    <row r="8682" spans="13:13" x14ac:dyDescent="0.2">
      <c r="M8682" s="118"/>
    </row>
    <row r="8683" spans="13:13" x14ac:dyDescent="0.2">
      <c r="M8683" s="118"/>
    </row>
    <row r="8684" spans="13:13" x14ac:dyDescent="0.2">
      <c r="M8684" s="118"/>
    </row>
    <row r="8685" spans="13:13" x14ac:dyDescent="0.2">
      <c r="M8685" s="118"/>
    </row>
    <row r="8686" spans="13:13" x14ac:dyDescent="0.2">
      <c r="M8686" s="118"/>
    </row>
    <row r="8687" spans="13:13" x14ac:dyDescent="0.2">
      <c r="M8687" s="118"/>
    </row>
    <row r="8688" spans="13:13" x14ac:dyDescent="0.2">
      <c r="M8688" s="118"/>
    </row>
    <row r="8689" spans="13:13" x14ac:dyDescent="0.2">
      <c r="M8689" s="118"/>
    </row>
    <row r="8690" spans="13:13" x14ac:dyDescent="0.2">
      <c r="M8690" s="118"/>
    </row>
    <row r="8691" spans="13:13" x14ac:dyDescent="0.2">
      <c r="M8691" s="118"/>
    </row>
    <row r="8692" spans="13:13" x14ac:dyDescent="0.2">
      <c r="M8692" s="118"/>
    </row>
    <row r="8693" spans="13:13" x14ac:dyDescent="0.2">
      <c r="M8693" s="118"/>
    </row>
    <row r="8694" spans="13:13" x14ac:dyDescent="0.2">
      <c r="M8694" s="118"/>
    </row>
    <row r="8695" spans="13:13" x14ac:dyDescent="0.2">
      <c r="M8695" s="118"/>
    </row>
    <row r="8696" spans="13:13" x14ac:dyDescent="0.2">
      <c r="M8696" s="118"/>
    </row>
    <row r="8697" spans="13:13" x14ac:dyDescent="0.2">
      <c r="M8697" s="118"/>
    </row>
    <row r="8698" spans="13:13" x14ac:dyDescent="0.2">
      <c r="M8698" s="118"/>
    </row>
    <row r="8699" spans="13:13" x14ac:dyDescent="0.2">
      <c r="M8699" s="118"/>
    </row>
    <row r="8700" spans="13:13" x14ac:dyDescent="0.2">
      <c r="M8700" s="118"/>
    </row>
    <row r="8701" spans="13:13" x14ac:dyDescent="0.2">
      <c r="M8701" s="118"/>
    </row>
    <row r="8702" spans="13:13" x14ac:dyDescent="0.2">
      <c r="M8702" s="118"/>
    </row>
    <row r="8703" spans="13:13" x14ac:dyDescent="0.2">
      <c r="M8703" s="118"/>
    </row>
    <row r="8704" spans="13:13" x14ac:dyDescent="0.2">
      <c r="M8704" s="118"/>
    </row>
    <row r="8705" spans="13:13" x14ac:dyDescent="0.2">
      <c r="M8705" s="118"/>
    </row>
    <row r="8706" spans="13:13" x14ac:dyDescent="0.2">
      <c r="M8706" s="118"/>
    </row>
    <row r="8707" spans="13:13" x14ac:dyDescent="0.2">
      <c r="M8707" s="118"/>
    </row>
    <row r="8708" spans="13:13" x14ac:dyDescent="0.2">
      <c r="M8708" s="118"/>
    </row>
    <row r="8709" spans="13:13" x14ac:dyDescent="0.2">
      <c r="M8709" s="118"/>
    </row>
    <row r="8710" spans="13:13" x14ac:dyDescent="0.2">
      <c r="M8710" s="118"/>
    </row>
    <row r="8711" spans="13:13" x14ac:dyDescent="0.2">
      <c r="M8711" s="118"/>
    </row>
    <row r="8712" spans="13:13" x14ac:dyDescent="0.2">
      <c r="M8712" s="118"/>
    </row>
    <row r="8713" spans="13:13" x14ac:dyDescent="0.2">
      <c r="M8713" s="118"/>
    </row>
    <row r="8714" spans="13:13" x14ac:dyDescent="0.2">
      <c r="M8714" s="118"/>
    </row>
    <row r="8715" spans="13:13" x14ac:dyDescent="0.2">
      <c r="M8715" s="118"/>
    </row>
    <row r="8716" spans="13:13" x14ac:dyDescent="0.2">
      <c r="M8716" s="118"/>
    </row>
    <row r="8717" spans="13:13" x14ac:dyDescent="0.2">
      <c r="M8717" s="118"/>
    </row>
    <row r="8718" spans="13:13" x14ac:dyDescent="0.2">
      <c r="M8718" s="118"/>
    </row>
    <row r="8719" spans="13:13" x14ac:dyDescent="0.2">
      <c r="M8719" s="118"/>
    </row>
    <row r="8720" spans="13:13" x14ac:dyDescent="0.2">
      <c r="M8720" s="118"/>
    </row>
    <row r="8721" spans="13:13" x14ac:dyDescent="0.2">
      <c r="M8721" s="118"/>
    </row>
    <row r="8722" spans="13:13" x14ac:dyDescent="0.2">
      <c r="M8722" s="118"/>
    </row>
    <row r="8723" spans="13:13" x14ac:dyDescent="0.2">
      <c r="M8723" s="118"/>
    </row>
    <row r="8724" spans="13:13" x14ac:dyDescent="0.2">
      <c r="M8724" s="118"/>
    </row>
    <row r="8725" spans="13:13" x14ac:dyDescent="0.2">
      <c r="M8725" s="118"/>
    </row>
    <row r="8726" spans="13:13" x14ac:dyDescent="0.2">
      <c r="M8726" s="118"/>
    </row>
    <row r="8727" spans="13:13" x14ac:dyDescent="0.2">
      <c r="M8727" s="118"/>
    </row>
    <row r="8728" spans="13:13" x14ac:dyDescent="0.2">
      <c r="M8728" s="118"/>
    </row>
    <row r="8729" spans="13:13" x14ac:dyDescent="0.2">
      <c r="M8729" s="118"/>
    </row>
    <row r="8730" spans="13:13" x14ac:dyDescent="0.2">
      <c r="M8730" s="118"/>
    </row>
    <row r="8731" spans="13:13" x14ac:dyDescent="0.2">
      <c r="M8731" s="118"/>
    </row>
    <row r="8732" spans="13:13" x14ac:dyDescent="0.2">
      <c r="M8732" s="118"/>
    </row>
    <row r="8733" spans="13:13" x14ac:dyDescent="0.2">
      <c r="M8733" s="118"/>
    </row>
    <row r="8734" spans="13:13" x14ac:dyDescent="0.2">
      <c r="M8734" s="118"/>
    </row>
    <row r="8735" spans="13:13" x14ac:dyDescent="0.2">
      <c r="M8735" s="118"/>
    </row>
    <row r="8736" spans="13:13" x14ac:dyDescent="0.2">
      <c r="M8736" s="118"/>
    </row>
    <row r="8737" spans="13:13" x14ac:dyDescent="0.2">
      <c r="M8737" s="118"/>
    </row>
    <row r="8738" spans="13:13" x14ac:dyDescent="0.2">
      <c r="M8738" s="118"/>
    </row>
    <row r="8739" spans="13:13" x14ac:dyDescent="0.2">
      <c r="M8739" s="118"/>
    </row>
    <row r="8740" spans="13:13" x14ac:dyDescent="0.2">
      <c r="M8740" s="118"/>
    </row>
    <row r="8741" spans="13:13" x14ac:dyDescent="0.2">
      <c r="M8741" s="118"/>
    </row>
    <row r="8742" spans="13:13" x14ac:dyDescent="0.2">
      <c r="M8742" s="118"/>
    </row>
    <row r="8743" spans="13:13" x14ac:dyDescent="0.2">
      <c r="M8743" s="118"/>
    </row>
    <row r="8744" spans="13:13" x14ac:dyDescent="0.2">
      <c r="M8744" s="118"/>
    </row>
    <row r="8745" spans="13:13" x14ac:dyDescent="0.2">
      <c r="M8745" s="118"/>
    </row>
    <row r="8746" spans="13:13" x14ac:dyDescent="0.2">
      <c r="M8746" s="118"/>
    </row>
    <row r="8747" spans="13:13" x14ac:dyDescent="0.2">
      <c r="M8747" s="118"/>
    </row>
    <row r="8748" spans="13:13" x14ac:dyDescent="0.2">
      <c r="M8748" s="118"/>
    </row>
    <row r="8749" spans="13:13" x14ac:dyDescent="0.2">
      <c r="M8749" s="118"/>
    </row>
    <row r="8750" spans="13:13" x14ac:dyDescent="0.2">
      <c r="M8750" s="118"/>
    </row>
    <row r="8751" spans="13:13" x14ac:dyDescent="0.2">
      <c r="M8751" s="118"/>
    </row>
    <row r="8752" spans="13:13" x14ac:dyDescent="0.2">
      <c r="M8752" s="118"/>
    </row>
    <row r="8753" spans="13:13" x14ac:dyDescent="0.2">
      <c r="M8753" s="118"/>
    </row>
    <row r="8754" spans="13:13" x14ac:dyDescent="0.2">
      <c r="M8754" s="118"/>
    </row>
    <row r="8755" spans="13:13" x14ac:dyDescent="0.2">
      <c r="M8755" s="118"/>
    </row>
    <row r="8756" spans="13:13" x14ac:dyDescent="0.2">
      <c r="M8756" s="118"/>
    </row>
    <row r="8757" spans="13:13" x14ac:dyDescent="0.2">
      <c r="M8757" s="118"/>
    </row>
    <row r="8758" spans="13:13" x14ac:dyDescent="0.2">
      <c r="M8758" s="118"/>
    </row>
    <row r="8759" spans="13:13" x14ac:dyDescent="0.2">
      <c r="M8759" s="118"/>
    </row>
    <row r="8760" spans="13:13" x14ac:dyDescent="0.2">
      <c r="M8760" s="118"/>
    </row>
    <row r="8761" spans="13:13" x14ac:dyDescent="0.2">
      <c r="M8761" s="118"/>
    </row>
    <row r="8762" spans="13:13" x14ac:dyDescent="0.2">
      <c r="M8762" s="118"/>
    </row>
    <row r="8763" spans="13:13" x14ac:dyDescent="0.2">
      <c r="M8763" s="118"/>
    </row>
    <row r="8764" spans="13:13" x14ac:dyDescent="0.2">
      <c r="M8764" s="118"/>
    </row>
    <row r="8765" spans="13:13" x14ac:dyDescent="0.2">
      <c r="M8765" s="118"/>
    </row>
    <row r="8766" spans="13:13" x14ac:dyDescent="0.2">
      <c r="M8766" s="118"/>
    </row>
    <row r="8767" spans="13:13" x14ac:dyDescent="0.2">
      <c r="M8767" s="118"/>
    </row>
    <row r="8768" spans="13:13" x14ac:dyDescent="0.2">
      <c r="M8768" s="118"/>
    </row>
    <row r="8769" spans="13:13" x14ac:dyDescent="0.2">
      <c r="M8769" s="118"/>
    </row>
    <row r="8770" spans="13:13" x14ac:dyDescent="0.2">
      <c r="M8770" s="118"/>
    </row>
    <row r="8771" spans="13:13" x14ac:dyDescent="0.2">
      <c r="M8771" s="118"/>
    </row>
    <row r="8772" spans="13:13" x14ac:dyDescent="0.2">
      <c r="M8772" s="118"/>
    </row>
    <row r="8773" spans="13:13" x14ac:dyDescent="0.2">
      <c r="M8773" s="118"/>
    </row>
    <row r="8774" spans="13:13" x14ac:dyDescent="0.2">
      <c r="M8774" s="118"/>
    </row>
    <row r="8775" spans="13:13" x14ac:dyDescent="0.2">
      <c r="M8775" s="118"/>
    </row>
    <row r="8776" spans="13:13" x14ac:dyDescent="0.2">
      <c r="M8776" s="118"/>
    </row>
    <row r="8777" spans="13:13" x14ac:dyDescent="0.2">
      <c r="M8777" s="118"/>
    </row>
    <row r="8778" spans="13:13" x14ac:dyDescent="0.2">
      <c r="M8778" s="118"/>
    </row>
    <row r="8779" spans="13:13" x14ac:dyDescent="0.2">
      <c r="M8779" s="118"/>
    </row>
    <row r="8780" spans="13:13" x14ac:dyDescent="0.2">
      <c r="M8780" s="118"/>
    </row>
    <row r="8781" spans="13:13" x14ac:dyDescent="0.2">
      <c r="M8781" s="118"/>
    </row>
    <row r="8782" spans="13:13" x14ac:dyDescent="0.2">
      <c r="M8782" s="118"/>
    </row>
    <row r="8783" spans="13:13" x14ac:dyDescent="0.2">
      <c r="M8783" s="118"/>
    </row>
    <row r="8784" spans="13:13" x14ac:dyDescent="0.2">
      <c r="M8784" s="118"/>
    </row>
    <row r="8785" spans="13:13" x14ac:dyDescent="0.2">
      <c r="M8785" s="118"/>
    </row>
    <row r="8786" spans="13:13" x14ac:dyDescent="0.2">
      <c r="M8786" s="118"/>
    </row>
    <row r="8787" spans="13:13" x14ac:dyDescent="0.2">
      <c r="M8787" s="118"/>
    </row>
    <row r="8788" spans="13:13" x14ac:dyDescent="0.2">
      <c r="M8788" s="118"/>
    </row>
    <row r="8789" spans="13:13" x14ac:dyDescent="0.2">
      <c r="M8789" s="118"/>
    </row>
    <row r="8790" spans="13:13" x14ac:dyDescent="0.2">
      <c r="M8790" s="118"/>
    </row>
    <row r="8791" spans="13:13" x14ac:dyDescent="0.2">
      <c r="M8791" s="118"/>
    </row>
    <row r="8792" spans="13:13" x14ac:dyDescent="0.2">
      <c r="M8792" s="118"/>
    </row>
    <row r="8793" spans="13:13" x14ac:dyDescent="0.2">
      <c r="M8793" s="118"/>
    </row>
    <row r="8794" spans="13:13" x14ac:dyDescent="0.2">
      <c r="M8794" s="118"/>
    </row>
    <row r="8795" spans="13:13" x14ac:dyDescent="0.2">
      <c r="M8795" s="118"/>
    </row>
    <row r="8796" spans="13:13" x14ac:dyDescent="0.2">
      <c r="M8796" s="118"/>
    </row>
    <row r="8797" spans="13:13" x14ac:dyDescent="0.2">
      <c r="M8797" s="118"/>
    </row>
    <row r="8798" spans="13:13" x14ac:dyDescent="0.2">
      <c r="M8798" s="118"/>
    </row>
    <row r="8799" spans="13:13" x14ac:dyDescent="0.2">
      <c r="M8799" s="118"/>
    </row>
    <row r="8800" spans="13:13" x14ac:dyDescent="0.2">
      <c r="M8800" s="118"/>
    </row>
    <row r="8801" spans="13:13" x14ac:dyDescent="0.2">
      <c r="M8801" s="118"/>
    </row>
    <row r="8802" spans="13:13" x14ac:dyDescent="0.2">
      <c r="M8802" s="118"/>
    </row>
    <row r="8803" spans="13:13" x14ac:dyDescent="0.2">
      <c r="M8803" s="118"/>
    </row>
    <row r="8804" spans="13:13" x14ac:dyDescent="0.2">
      <c r="M8804" s="118"/>
    </row>
    <row r="8805" spans="13:13" x14ac:dyDescent="0.2">
      <c r="M8805" s="118"/>
    </row>
    <row r="8806" spans="13:13" x14ac:dyDescent="0.2">
      <c r="M8806" s="118"/>
    </row>
    <row r="8807" spans="13:13" x14ac:dyDescent="0.2">
      <c r="M8807" s="118"/>
    </row>
    <row r="8808" spans="13:13" x14ac:dyDescent="0.2">
      <c r="M8808" s="118"/>
    </row>
    <row r="8809" spans="13:13" x14ac:dyDescent="0.2">
      <c r="M8809" s="118"/>
    </row>
    <row r="8810" spans="13:13" x14ac:dyDescent="0.2">
      <c r="M8810" s="118"/>
    </row>
    <row r="8811" spans="13:13" x14ac:dyDescent="0.2">
      <c r="M8811" s="118"/>
    </row>
    <row r="8812" spans="13:13" x14ac:dyDescent="0.2">
      <c r="M8812" s="118"/>
    </row>
    <row r="8813" spans="13:13" x14ac:dyDescent="0.2">
      <c r="M8813" s="118"/>
    </row>
    <row r="8814" spans="13:13" x14ac:dyDescent="0.2">
      <c r="M8814" s="118"/>
    </row>
    <row r="8815" spans="13:13" x14ac:dyDescent="0.2">
      <c r="M8815" s="118"/>
    </row>
    <row r="8816" spans="13:13" x14ac:dyDescent="0.2">
      <c r="M8816" s="118"/>
    </row>
    <row r="8817" spans="13:13" x14ac:dyDescent="0.2">
      <c r="M8817" s="118"/>
    </row>
    <row r="8818" spans="13:13" x14ac:dyDescent="0.2">
      <c r="M8818" s="118"/>
    </row>
    <row r="8819" spans="13:13" x14ac:dyDescent="0.2">
      <c r="M8819" s="118"/>
    </row>
    <row r="8820" spans="13:13" x14ac:dyDescent="0.2">
      <c r="M8820" s="118"/>
    </row>
    <row r="8821" spans="13:13" x14ac:dyDescent="0.2">
      <c r="M8821" s="118"/>
    </row>
    <row r="8822" spans="13:13" x14ac:dyDescent="0.2">
      <c r="M8822" s="118"/>
    </row>
    <row r="8823" spans="13:13" x14ac:dyDescent="0.2">
      <c r="M8823" s="118"/>
    </row>
    <row r="8824" spans="13:13" x14ac:dyDescent="0.2">
      <c r="M8824" s="118"/>
    </row>
    <row r="8825" spans="13:13" x14ac:dyDescent="0.2">
      <c r="M8825" s="118"/>
    </row>
    <row r="8826" spans="13:13" x14ac:dyDescent="0.2">
      <c r="M8826" s="118"/>
    </row>
    <row r="8827" spans="13:13" x14ac:dyDescent="0.2">
      <c r="M8827" s="118"/>
    </row>
    <row r="8828" spans="13:13" x14ac:dyDescent="0.2">
      <c r="M8828" s="118"/>
    </row>
    <row r="8829" spans="13:13" x14ac:dyDescent="0.2">
      <c r="M8829" s="118"/>
    </row>
    <row r="8830" spans="13:13" x14ac:dyDescent="0.2">
      <c r="M8830" s="118"/>
    </row>
    <row r="8831" spans="13:13" x14ac:dyDescent="0.2">
      <c r="M8831" s="118"/>
    </row>
    <row r="8832" spans="13:13" x14ac:dyDescent="0.2">
      <c r="M8832" s="118"/>
    </row>
    <row r="8833" spans="13:13" x14ac:dyDescent="0.2">
      <c r="M8833" s="118"/>
    </row>
    <row r="8834" spans="13:13" x14ac:dyDescent="0.2">
      <c r="M8834" s="118"/>
    </row>
    <row r="8835" spans="13:13" x14ac:dyDescent="0.2">
      <c r="M8835" s="118"/>
    </row>
    <row r="8836" spans="13:13" x14ac:dyDescent="0.2">
      <c r="M8836" s="118"/>
    </row>
    <row r="8837" spans="13:13" x14ac:dyDescent="0.2">
      <c r="M8837" s="118"/>
    </row>
    <row r="8838" spans="13:13" x14ac:dyDescent="0.2">
      <c r="M8838" s="118"/>
    </row>
    <row r="8839" spans="13:13" x14ac:dyDescent="0.2">
      <c r="M8839" s="118"/>
    </row>
    <row r="8840" spans="13:13" x14ac:dyDescent="0.2">
      <c r="M8840" s="118"/>
    </row>
    <row r="8841" spans="13:13" x14ac:dyDescent="0.2">
      <c r="M8841" s="118"/>
    </row>
    <row r="8842" spans="13:13" x14ac:dyDescent="0.2">
      <c r="M8842" s="118"/>
    </row>
    <row r="8843" spans="13:13" x14ac:dyDescent="0.2">
      <c r="M8843" s="118"/>
    </row>
    <row r="8844" spans="13:13" x14ac:dyDescent="0.2">
      <c r="M8844" s="118"/>
    </row>
    <row r="8845" spans="13:13" x14ac:dyDescent="0.2">
      <c r="M8845" s="118"/>
    </row>
    <row r="8846" spans="13:13" x14ac:dyDescent="0.2">
      <c r="M8846" s="118"/>
    </row>
    <row r="8847" spans="13:13" x14ac:dyDescent="0.2">
      <c r="M8847" s="118"/>
    </row>
    <row r="8848" spans="13:13" x14ac:dyDescent="0.2">
      <c r="M8848" s="118"/>
    </row>
    <row r="8849" spans="13:13" x14ac:dyDescent="0.2">
      <c r="M8849" s="118"/>
    </row>
    <row r="8850" spans="13:13" x14ac:dyDescent="0.2">
      <c r="M8850" s="118"/>
    </row>
    <row r="8851" spans="13:13" x14ac:dyDescent="0.2">
      <c r="M8851" s="118"/>
    </row>
  </sheetData>
  <mergeCells count="5">
    <mergeCell ref="B40:D40"/>
    <mergeCell ref="B27:E27"/>
    <mergeCell ref="E16:F16"/>
    <mergeCell ref="E15:H15"/>
    <mergeCell ref="B14:H14"/>
  </mergeCells>
  <phoneticPr fontId="5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2914E-4BBA-4D8B-93D2-7CAFD24C5433}">
  <sheetPr codeName="Sheet4">
    <tabColor rgb="FF0E3F57"/>
  </sheetPr>
  <dimension ref="A1:DO67"/>
  <sheetViews>
    <sheetView zoomScaleNormal="100" workbookViewId="0">
      <selection activeCell="DE48" sqref="DE48"/>
    </sheetView>
  </sheetViews>
  <sheetFormatPr defaultColWidth="9.140625" defaultRowHeight="12.75" x14ac:dyDescent="0.2"/>
  <cols>
    <col min="1" max="1" width="1.5703125" style="12" customWidth="1"/>
    <col min="2" max="2" width="18.42578125" style="12" customWidth="1"/>
    <col min="3" max="3" width="25.140625" style="12" customWidth="1"/>
    <col min="4" max="4" width="7.5703125" style="12" customWidth="1"/>
    <col min="5" max="5" width="11.42578125" style="12" customWidth="1"/>
    <col min="6" max="6" width="8.42578125" style="12" bestFit="1" customWidth="1"/>
    <col min="7" max="7" width="11.42578125" style="12" customWidth="1"/>
    <col min="8" max="8" width="9.42578125" style="12" bestFit="1" customWidth="1"/>
    <col min="9" max="108" width="0.42578125" style="12" customWidth="1"/>
    <col min="109" max="109" width="15.42578125" style="12" customWidth="1"/>
    <col min="110" max="110" width="15.5703125" style="12" customWidth="1"/>
    <col min="111" max="111" width="14.42578125" style="12" bestFit="1" customWidth="1"/>
    <col min="112" max="117" width="9.140625" style="12"/>
    <col min="118" max="118" width="32.85546875" style="12" customWidth="1"/>
    <col min="119" max="119" width="1.5703125" style="12" customWidth="1"/>
    <col min="120" max="16384" width="9.140625" style="12"/>
  </cols>
  <sheetData>
    <row r="1" spans="1:119" s="125" customFormat="1" ht="13.5" x14ac:dyDescent="0.25"/>
    <row r="2" spans="1:119" s="125" customFormat="1" ht="34.5" x14ac:dyDescent="0.45">
      <c r="B2" s="126" t="s">
        <v>57</v>
      </c>
      <c r="C2" s="126"/>
    </row>
    <row r="3" spans="1:119" s="125" customFormat="1" ht="27" x14ac:dyDescent="0.45">
      <c r="B3" s="128" t="s">
        <v>196</v>
      </c>
      <c r="C3" s="128"/>
    </row>
    <row r="4" spans="1:119" s="125" customFormat="1" ht="10.5" customHeight="1" x14ac:dyDescent="0.45">
      <c r="A4" s="129"/>
      <c r="B4" s="250"/>
      <c r="C4" s="250"/>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row>
    <row r="5" spans="1:119" s="137" customFormat="1" ht="9.9499999999999993" customHeight="1" x14ac:dyDescent="0.25"/>
    <row r="6" spans="1:119" s="137" customFormat="1" ht="20.25" customHeight="1" x14ac:dyDescent="0.25">
      <c r="B6" s="348" t="s">
        <v>197</v>
      </c>
      <c r="C6" s="349"/>
      <c r="D6" s="349"/>
      <c r="E6" s="349"/>
      <c r="F6" s="349"/>
      <c r="G6" s="349"/>
      <c r="H6" s="349"/>
      <c r="I6" s="349"/>
      <c r="J6" s="349"/>
      <c r="K6" s="349"/>
      <c r="L6" s="349"/>
      <c r="M6" s="349"/>
      <c r="N6" s="349"/>
      <c r="O6" s="349"/>
      <c r="P6" s="349"/>
      <c r="Q6" s="349"/>
      <c r="R6" s="349"/>
      <c r="S6" s="349"/>
      <c r="T6" s="349"/>
      <c r="U6" s="349"/>
      <c r="V6" s="349"/>
      <c r="W6" s="349"/>
      <c r="X6" s="349"/>
      <c r="Y6" s="349"/>
      <c r="Z6" s="349"/>
      <c r="AA6" s="349"/>
      <c r="AB6" s="349"/>
      <c r="AC6" s="349"/>
      <c r="AD6" s="349"/>
      <c r="AE6" s="349"/>
      <c r="AF6" s="349"/>
      <c r="AG6" s="349"/>
      <c r="AH6" s="349"/>
      <c r="AI6" s="349"/>
      <c r="AJ6" s="349"/>
      <c r="AK6" s="349"/>
      <c r="AL6" s="349"/>
      <c r="AM6" s="349"/>
      <c r="AN6" s="349"/>
      <c r="AO6" s="349"/>
      <c r="AP6" s="349"/>
      <c r="AQ6" s="349"/>
      <c r="AR6" s="349"/>
      <c r="AS6" s="349"/>
      <c r="AT6" s="349"/>
      <c r="AU6" s="349"/>
      <c r="AV6" s="349"/>
      <c r="AW6" s="349"/>
      <c r="AX6" s="349"/>
      <c r="AY6" s="349"/>
      <c r="AZ6" s="349"/>
      <c r="BA6" s="349"/>
      <c r="BB6" s="349"/>
      <c r="BC6" s="349"/>
      <c r="BD6" s="349"/>
      <c r="BE6" s="349"/>
      <c r="BF6" s="349"/>
      <c r="BG6" s="349"/>
      <c r="BH6" s="349"/>
      <c r="BI6" s="349"/>
      <c r="BJ6" s="349"/>
      <c r="BK6" s="349"/>
      <c r="BL6" s="349"/>
      <c r="BM6" s="349"/>
      <c r="BN6" s="349"/>
      <c r="BO6" s="349"/>
      <c r="BP6" s="349"/>
      <c r="BQ6" s="349"/>
      <c r="BR6" s="349"/>
      <c r="BS6" s="349"/>
      <c r="BT6" s="349"/>
      <c r="BU6" s="349"/>
      <c r="BV6" s="349"/>
      <c r="BW6" s="349"/>
      <c r="BX6" s="349"/>
      <c r="BY6" s="349"/>
      <c r="BZ6" s="349"/>
      <c r="CA6" s="349"/>
      <c r="CB6" s="349"/>
      <c r="CC6" s="349"/>
      <c r="CD6" s="349"/>
      <c r="CE6" s="349"/>
      <c r="CF6" s="349"/>
      <c r="CG6" s="349"/>
      <c r="CH6" s="349"/>
      <c r="CI6" s="349"/>
      <c r="CJ6" s="349"/>
      <c r="CK6" s="349"/>
      <c r="CL6" s="349"/>
      <c r="CM6" s="349"/>
      <c r="CN6" s="349"/>
      <c r="CO6" s="349"/>
      <c r="CP6" s="349"/>
      <c r="CQ6" s="349"/>
      <c r="CR6" s="349"/>
      <c r="CS6" s="349"/>
      <c r="CT6" s="349"/>
      <c r="CU6" s="349"/>
      <c r="CV6" s="349"/>
      <c r="CW6" s="349"/>
      <c r="CX6" s="349"/>
      <c r="CY6" s="349"/>
      <c r="CZ6" s="349"/>
      <c r="DA6" s="349"/>
      <c r="DB6" s="349"/>
      <c r="DC6" s="349"/>
      <c r="DD6" s="349"/>
      <c r="DE6" s="349"/>
      <c r="DF6" s="349"/>
      <c r="DG6" s="349"/>
      <c r="DH6" s="349"/>
      <c r="DI6" s="349"/>
      <c r="DJ6" s="349"/>
      <c r="DK6" s="349"/>
      <c r="DL6" s="349"/>
      <c r="DM6" s="349"/>
      <c r="DN6" s="350"/>
    </row>
    <row r="7" spans="1:119" s="137" customFormat="1" ht="13.5" x14ac:dyDescent="0.25"/>
    <row r="8" spans="1:119" s="137" customFormat="1" ht="12.75" customHeight="1" x14ac:dyDescent="0.25">
      <c r="B8" s="286"/>
      <c r="C8" s="286"/>
      <c r="D8" s="286"/>
      <c r="E8" s="370" t="s">
        <v>198</v>
      </c>
      <c r="F8" s="370"/>
      <c r="G8" s="373" t="s">
        <v>199</v>
      </c>
      <c r="H8" s="373"/>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86"/>
      <c r="AL8" s="286"/>
      <c r="AM8" s="286"/>
      <c r="AN8" s="286"/>
      <c r="AO8" s="286"/>
      <c r="AP8" s="286"/>
      <c r="AQ8" s="286"/>
      <c r="AR8" s="286"/>
      <c r="AS8" s="286"/>
      <c r="AT8" s="286"/>
      <c r="AU8" s="286"/>
      <c r="AV8" s="286"/>
      <c r="AW8" s="286"/>
      <c r="AX8" s="286"/>
      <c r="AY8" s="286"/>
      <c r="AZ8" s="286"/>
      <c r="BA8" s="286"/>
      <c r="BB8" s="286"/>
      <c r="BC8" s="286"/>
      <c r="BD8" s="286"/>
      <c r="BE8" s="286"/>
      <c r="BF8" s="286"/>
      <c r="BG8" s="286"/>
      <c r="BH8" s="286"/>
      <c r="BI8" s="286"/>
      <c r="BJ8" s="286"/>
      <c r="BK8" s="286"/>
      <c r="BL8" s="286"/>
      <c r="BM8" s="286"/>
      <c r="BN8" s="286"/>
      <c r="BO8" s="286"/>
      <c r="BP8" s="286"/>
      <c r="BQ8" s="286"/>
      <c r="BR8" s="286"/>
      <c r="BS8" s="286"/>
      <c r="BT8" s="286"/>
      <c r="BU8" s="286"/>
      <c r="BV8" s="286"/>
      <c r="BW8" s="286"/>
      <c r="BX8" s="286"/>
      <c r="BY8" s="286"/>
      <c r="BZ8" s="286"/>
      <c r="CA8" s="286"/>
      <c r="CB8" s="286"/>
      <c r="CC8" s="286"/>
      <c r="CD8" s="286"/>
      <c r="CE8" s="286"/>
      <c r="CF8" s="286"/>
      <c r="CG8" s="286"/>
      <c r="CH8" s="286"/>
      <c r="CI8" s="286"/>
      <c r="CJ8" s="286"/>
      <c r="CK8" s="286"/>
      <c r="CL8" s="286"/>
      <c r="CM8" s="286"/>
      <c r="CN8" s="286"/>
      <c r="CO8" s="286"/>
      <c r="CP8" s="286"/>
      <c r="CQ8" s="286"/>
      <c r="CR8" s="286"/>
      <c r="CS8" s="286"/>
      <c r="CT8" s="286"/>
      <c r="CU8" s="286"/>
      <c r="CV8" s="286"/>
      <c r="CW8" s="286"/>
      <c r="CX8" s="286"/>
      <c r="CY8" s="286"/>
      <c r="CZ8" s="286"/>
      <c r="DA8" s="286"/>
      <c r="DB8" s="286"/>
      <c r="DC8" s="286"/>
      <c r="DD8" s="286"/>
      <c r="DE8" s="371" t="s">
        <v>200</v>
      </c>
      <c r="DF8" s="371" t="s">
        <v>201</v>
      </c>
      <c r="DG8" s="371" t="s">
        <v>202</v>
      </c>
    </row>
    <row r="9" spans="1:119" s="137" customFormat="1" ht="14.25" customHeight="1" x14ac:dyDescent="0.3">
      <c r="B9" s="287" t="s">
        <v>203</v>
      </c>
      <c r="C9" s="287" t="s">
        <v>204</v>
      </c>
      <c r="D9" s="288" t="s">
        <v>205</v>
      </c>
      <c r="E9" s="289" t="s">
        <v>206</v>
      </c>
      <c r="F9" s="289" t="s">
        <v>207</v>
      </c>
      <c r="G9" s="289" t="s">
        <v>206</v>
      </c>
      <c r="H9" s="289" t="s">
        <v>207</v>
      </c>
      <c r="I9" s="374" t="s">
        <v>208</v>
      </c>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c r="BY9" s="374"/>
      <c r="BZ9" s="374"/>
      <c r="CA9" s="374"/>
      <c r="CB9" s="374"/>
      <c r="CC9" s="374"/>
      <c r="CD9" s="374"/>
      <c r="CE9" s="374"/>
      <c r="CF9" s="374"/>
      <c r="CG9" s="374"/>
      <c r="CH9" s="374"/>
      <c r="CI9" s="374"/>
      <c r="CJ9" s="374"/>
      <c r="CK9" s="374"/>
      <c r="CL9" s="374"/>
      <c r="CM9" s="374"/>
      <c r="CN9" s="374"/>
      <c r="CO9" s="374"/>
      <c r="CP9" s="374"/>
      <c r="CQ9" s="374"/>
      <c r="CR9" s="374"/>
      <c r="CS9" s="374"/>
      <c r="CT9" s="374"/>
      <c r="CU9" s="374"/>
      <c r="CV9" s="374"/>
      <c r="CW9" s="374"/>
      <c r="CX9" s="374"/>
      <c r="CY9" s="374"/>
      <c r="CZ9" s="374"/>
      <c r="DA9" s="374"/>
      <c r="DB9" s="374"/>
      <c r="DC9" s="374"/>
      <c r="DD9" s="374"/>
      <c r="DE9" s="372"/>
      <c r="DF9" s="372"/>
      <c r="DG9" s="372"/>
    </row>
    <row r="10" spans="1:119" s="137" customFormat="1" ht="0.95" customHeight="1" x14ac:dyDescent="0.25">
      <c r="B10" s="268"/>
      <c r="C10" s="268"/>
      <c r="D10" s="268"/>
      <c r="E10" s="268"/>
      <c r="F10" s="268"/>
      <c r="G10" s="269"/>
      <c r="H10" s="269"/>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c r="AH10" s="270"/>
      <c r="AI10" s="270"/>
      <c r="AJ10" s="270"/>
      <c r="AK10" s="270"/>
      <c r="AL10" s="270"/>
      <c r="AM10" s="270"/>
      <c r="AN10" s="270"/>
      <c r="AO10" s="270"/>
      <c r="AP10" s="270"/>
      <c r="AQ10" s="270"/>
      <c r="AR10" s="270"/>
      <c r="AS10" s="270"/>
      <c r="AT10" s="270"/>
      <c r="AU10" s="270"/>
      <c r="AV10" s="270"/>
      <c r="AW10" s="270"/>
      <c r="AX10" s="270"/>
      <c r="AY10" s="270"/>
      <c r="AZ10" s="270"/>
      <c r="BA10" s="270"/>
      <c r="BB10" s="270"/>
      <c r="BC10" s="270"/>
      <c r="BD10" s="270"/>
      <c r="BE10" s="270"/>
      <c r="BF10" s="270"/>
      <c r="BG10" s="270"/>
      <c r="BH10" s="270"/>
      <c r="BI10" s="270"/>
      <c r="BJ10" s="270"/>
      <c r="BK10" s="270"/>
      <c r="BL10" s="270"/>
      <c r="BM10" s="270"/>
      <c r="BN10" s="270"/>
      <c r="BO10" s="270"/>
      <c r="BP10" s="270"/>
      <c r="BQ10" s="270"/>
      <c r="BR10" s="270"/>
      <c r="BS10" s="270"/>
      <c r="BT10" s="270"/>
      <c r="BU10" s="270"/>
      <c r="BV10" s="270"/>
      <c r="BW10" s="270"/>
      <c r="BX10" s="270"/>
      <c r="BY10" s="270"/>
      <c r="BZ10" s="270"/>
      <c r="CA10" s="270"/>
      <c r="CB10" s="270"/>
      <c r="CC10" s="270"/>
      <c r="CD10" s="270"/>
      <c r="CE10" s="270"/>
      <c r="CF10" s="270"/>
      <c r="CG10" s="270"/>
      <c r="CH10" s="270"/>
      <c r="CI10" s="270"/>
      <c r="CJ10" s="270"/>
      <c r="CK10" s="270"/>
      <c r="CL10" s="270"/>
      <c r="CM10" s="270"/>
      <c r="CN10" s="270"/>
      <c r="CO10" s="270"/>
      <c r="CP10" s="270"/>
      <c r="CQ10" s="270"/>
      <c r="CR10" s="270"/>
      <c r="CS10" s="270"/>
      <c r="CT10" s="270"/>
      <c r="CU10" s="270"/>
      <c r="CV10" s="270"/>
      <c r="CW10" s="270"/>
      <c r="CX10" s="270"/>
      <c r="CY10" s="270"/>
      <c r="CZ10" s="270"/>
      <c r="DA10" s="270"/>
      <c r="DB10" s="270"/>
      <c r="DC10" s="270"/>
      <c r="DD10" s="270"/>
      <c r="DE10" s="271"/>
      <c r="DF10" s="271"/>
      <c r="DG10" s="271"/>
    </row>
    <row r="11" spans="1:119" s="137" customFormat="1" ht="15" customHeight="1" x14ac:dyDescent="0.25">
      <c r="B11" s="369" t="s">
        <v>209</v>
      </c>
      <c r="C11" s="369"/>
      <c r="D11" s="272"/>
      <c r="E11" s="272"/>
      <c r="F11" s="273"/>
      <c r="G11" s="273">
        <f>'Step 1-Emissions'!E43</f>
        <v>591.73140731555588</v>
      </c>
      <c r="H11" s="274"/>
      <c r="I11" s="275">
        <v>1</v>
      </c>
      <c r="J11" s="275">
        <f>I11-0.01</f>
        <v>0.99</v>
      </c>
      <c r="K11" s="275">
        <f t="shared" ref="K11:BV11" si="0">J11-0.01</f>
        <v>0.98</v>
      </c>
      <c r="L11" s="275">
        <f t="shared" si="0"/>
        <v>0.97</v>
      </c>
      <c r="M11" s="275">
        <f t="shared" si="0"/>
        <v>0.96</v>
      </c>
      <c r="N11" s="275">
        <f t="shared" si="0"/>
        <v>0.95</v>
      </c>
      <c r="O11" s="275">
        <f t="shared" si="0"/>
        <v>0.94</v>
      </c>
      <c r="P11" s="275">
        <f t="shared" si="0"/>
        <v>0.92999999999999994</v>
      </c>
      <c r="Q11" s="275">
        <f t="shared" si="0"/>
        <v>0.91999999999999993</v>
      </c>
      <c r="R11" s="275">
        <f t="shared" si="0"/>
        <v>0.90999999999999992</v>
      </c>
      <c r="S11" s="275">
        <f t="shared" si="0"/>
        <v>0.89999999999999991</v>
      </c>
      <c r="T11" s="275">
        <f t="shared" si="0"/>
        <v>0.8899999999999999</v>
      </c>
      <c r="U11" s="275">
        <f t="shared" si="0"/>
        <v>0.87999999999999989</v>
      </c>
      <c r="V11" s="275">
        <f t="shared" si="0"/>
        <v>0.86999999999999988</v>
      </c>
      <c r="W11" s="275">
        <f t="shared" si="0"/>
        <v>0.85999999999999988</v>
      </c>
      <c r="X11" s="275">
        <f t="shared" si="0"/>
        <v>0.84999999999999987</v>
      </c>
      <c r="Y11" s="275">
        <f t="shared" si="0"/>
        <v>0.83999999999999986</v>
      </c>
      <c r="Z11" s="275">
        <f t="shared" si="0"/>
        <v>0.82999999999999985</v>
      </c>
      <c r="AA11" s="275">
        <f t="shared" si="0"/>
        <v>0.81999999999999984</v>
      </c>
      <c r="AB11" s="275">
        <f t="shared" si="0"/>
        <v>0.80999999999999983</v>
      </c>
      <c r="AC11" s="275">
        <f t="shared" si="0"/>
        <v>0.79999999999999982</v>
      </c>
      <c r="AD11" s="275">
        <f t="shared" si="0"/>
        <v>0.78999999999999981</v>
      </c>
      <c r="AE11" s="275">
        <f t="shared" si="0"/>
        <v>0.7799999999999998</v>
      </c>
      <c r="AF11" s="275">
        <f t="shared" si="0"/>
        <v>0.7699999999999998</v>
      </c>
      <c r="AG11" s="275">
        <f t="shared" si="0"/>
        <v>0.75999999999999979</v>
      </c>
      <c r="AH11" s="275">
        <f t="shared" si="0"/>
        <v>0.74999999999999978</v>
      </c>
      <c r="AI11" s="275">
        <f t="shared" si="0"/>
        <v>0.73999999999999977</v>
      </c>
      <c r="AJ11" s="275">
        <f t="shared" si="0"/>
        <v>0.72999999999999976</v>
      </c>
      <c r="AK11" s="275">
        <f t="shared" si="0"/>
        <v>0.71999999999999975</v>
      </c>
      <c r="AL11" s="275">
        <f t="shared" si="0"/>
        <v>0.70999999999999974</v>
      </c>
      <c r="AM11" s="275">
        <f t="shared" si="0"/>
        <v>0.69999999999999973</v>
      </c>
      <c r="AN11" s="275">
        <f t="shared" si="0"/>
        <v>0.68999999999999972</v>
      </c>
      <c r="AO11" s="275">
        <f t="shared" si="0"/>
        <v>0.67999999999999972</v>
      </c>
      <c r="AP11" s="275">
        <f t="shared" si="0"/>
        <v>0.66999999999999971</v>
      </c>
      <c r="AQ11" s="275">
        <f t="shared" si="0"/>
        <v>0.6599999999999997</v>
      </c>
      <c r="AR11" s="275">
        <f t="shared" si="0"/>
        <v>0.64999999999999969</v>
      </c>
      <c r="AS11" s="275">
        <f t="shared" si="0"/>
        <v>0.63999999999999968</v>
      </c>
      <c r="AT11" s="275">
        <f t="shared" si="0"/>
        <v>0.62999999999999967</v>
      </c>
      <c r="AU11" s="275">
        <f t="shared" si="0"/>
        <v>0.61999999999999966</v>
      </c>
      <c r="AV11" s="275">
        <f t="shared" si="0"/>
        <v>0.60999999999999965</v>
      </c>
      <c r="AW11" s="275">
        <f t="shared" si="0"/>
        <v>0.59999999999999964</v>
      </c>
      <c r="AX11" s="275">
        <f t="shared" si="0"/>
        <v>0.58999999999999964</v>
      </c>
      <c r="AY11" s="275">
        <f t="shared" si="0"/>
        <v>0.57999999999999963</v>
      </c>
      <c r="AZ11" s="275">
        <f t="shared" si="0"/>
        <v>0.56999999999999962</v>
      </c>
      <c r="BA11" s="275">
        <f t="shared" si="0"/>
        <v>0.55999999999999961</v>
      </c>
      <c r="BB11" s="275">
        <f t="shared" si="0"/>
        <v>0.5499999999999996</v>
      </c>
      <c r="BC11" s="275">
        <f t="shared" si="0"/>
        <v>0.53999999999999959</v>
      </c>
      <c r="BD11" s="275">
        <f t="shared" si="0"/>
        <v>0.52999999999999958</v>
      </c>
      <c r="BE11" s="275">
        <f t="shared" si="0"/>
        <v>0.51999999999999957</v>
      </c>
      <c r="BF11" s="275">
        <f t="shared" si="0"/>
        <v>0.50999999999999956</v>
      </c>
      <c r="BG11" s="275">
        <f t="shared" si="0"/>
        <v>0.49999999999999956</v>
      </c>
      <c r="BH11" s="275">
        <f t="shared" si="0"/>
        <v>0.48999999999999955</v>
      </c>
      <c r="BI11" s="275">
        <f t="shared" si="0"/>
        <v>0.47999999999999954</v>
      </c>
      <c r="BJ11" s="275">
        <f t="shared" si="0"/>
        <v>0.46999999999999953</v>
      </c>
      <c r="BK11" s="275">
        <f t="shared" si="0"/>
        <v>0.45999999999999952</v>
      </c>
      <c r="BL11" s="275">
        <f t="shared" si="0"/>
        <v>0.44999999999999951</v>
      </c>
      <c r="BM11" s="275">
        <f t="shared" si="0"/>
        <v>0.4399999999999995</v>
      </c>
      <c r="BN11" s="275">
        <f t="shared" si="0"/>
        <v>0.42999999999999949</v>
      </c>
      <c r="BO11" s="275">
        <f t="shared" si="0"/>
        <v>0.41999999999999948</v>
      </c>
      <c r="BP11" s="275">
        <f t="shared" si="0"/>
        <v>0.40999999999999948</v>
      </c>
      <c r="BQ11" s="275">
        <f t="shared" si="0"/>
        <v>0.39999999999999947</v>
      </c>
      <c r="BR11" s="275">
        <f t="shared" si="0"/>
        <v>0.38999999999999946</v>
      </c>
      <c r="BS11" s="275">
        <f t="shared" si="0"/>
        <v>0.37999999999999945</v>
      </c>
      <c r="BT11" s="275">
        <f t="shared" si="0"/>
        <v>0.36999999999999944</v>
      </c>
      <c r="BU11" s="275">
        <f t="shared" si="0"/>
        <v>0.35999999999999943</v>
      </c>
      <c r="BV11" s="275">
        <f t="shared" si="0"/>
        <v>0.34999999999999942</v>
      </c>
      <c r="BW11" s="275">
        <f t="shared" ref="BW11:DD11" si="1">BV11-0.01</f>
        <v>0.33999999999999941</v>
      </c>
      <c r="BX11" s="275">
        <f t="shared" si="1"/>
        <v>0.3299999999999994</v>
      </c>
      <c r="BY11" s="275">
        <f t="shared" si="1"/>
        <v>0.3199999999999994</v>
      </c>
      <c r="BZ11" s="275">
        <f t="shared" si="1"/>
        <v>0.30999999999999939</v>
      </c>
      <c r="CA11" s="275">
        <f t="shared" si="1"/>
        <v>0.29999999999999938</v>
      </c>
      <c r="CB11" s="275">
        <f t="shared" si="1"/>
        <v>0.28999999999999937</v>
      </c>
      <c r="CC11" s="275">
        <f t="shared" si="1"/>
        <v>0.27999999999999936</v>
      </c>
      <c r="CD11" s="275">
        <f t="shared" si="1"/>
        <v>0.26999999999999935</v>
      </c>
      <c r="CE11" s="275">
        <f t="shared" si="1"/>
        <v>0.25999999999999934</v>
      </c>
      <c r="CF11" s="275">
        <f t="shared" si="1"/>
        <v>0.24999999999999933</v>
      </c>
      <c r="CG11" s="275">
        <f t="shared" si="1"/>
        <v>0.23999999999999932</v>
      </c>
      <c r="CH11" s="275">
        <f t="shared" si="1"/>
        <v>0.22999999999999932</v>
      </c>
      <c r="CI11" s="275">
        <f t="shared" si="1"/>
        <v>0.21999999999999931</v>
      </c>
      <c r="CJ11" s="275">
        <f t="shared" si="1"/>
        <v>0.2099999999999993</v>
      </c>
      <c r="CK11" s="275">
        <f t="shared" si="1"/>
        <v>0.19999999999999929</v>
      </c>
      <c r="CL11" s="275">
        <f t="shared" si="1"/>
        <v>0.18999999999999928</v>
      </c>
      <c r="CM11" s="275">
        <f t="shared" si="1"/>
        <v>0.17999999999999927</v>
      </c>
      <c r="CN11" s="275">
        <f t="shared" si="1"/>
        <v>0.16999999999999926</v>
      </c>
      <c r="CO11" s="275">
        <f t="shared" si="1"/>
        <v>0.15999999999999925</v>
      </c>
      <c r="CP11" s="275">
        <f t="shared" si="1"/>
        <v>0.14999999999999925</v>
      </c>
      <c r="CQ11" s="275">
        <f t="shared" si="1"/>
        <v>0.13999999999999924</v>
      </c>
      <c r="CR11" s="275">
        <f t="shared" si="1"/>
        <v>0.12999999999999923</v>
      </c>
      <c r="CS11" s="275">
        <f t="shared" si="1"/>
        <v>0.11999999999999923</v>
      </c>
      <c r="CT11" s="275">
        <f t="shared" si="1"/>
        <v>0.10999999999999924</v>
      </c>
      <c r="CU11" s="275">
        <f t="shared" si="1"/>
        <v>9.9999999999999242E-2</v>
      </c>
      <c r="CV11" s="275">
        <f t="shared" si="1"/>
        <v>8.9999999999999247E-2</v>
      </c>
      <c r="CW11" s="275">
        <f t="shared" si="1"/>
        <v>7.9999999999999252E-2</v>
      </c>
      <c r="CX11" s="275">
        <f t="shared" si="1"/>
        <v>6.9999999999999257E-2</v>
      </c>
      <c r="CY11" s="275">
        <f t="shared" si="1"/>
        <v>5.9999999999999255E-2</v>
      </c>
      <c r="CZ11" s="275">
        <f t="shared" si="1"/>
        <v>4.9999999999999253E-2</v>
      </c>
      <c r="DA11" s="275">
        <f t="shared" si="1"/>
        <v>3.9999999999999251E-2</v>
      </c>
      <c r="DB11" s="275">
        <f t="shared" si="1"/>
        <v>2.9999999999999249E-2</v>
      </c>
      <c r="DC11" s="275">
        <f t="shared" si="1"/>
        <v>1.9999999999999248E-2</v>
      </c>
      <c r="DD11" s="275">
        <f t="shared" si="1"/>
        <v>9.9999999999992473E-3</v>
      </c>
    </row>
    <row r="12" spans="1:119" s="137" customFormat="1" ht="15" customHeight="1" x14ac:dyDescent="0.25">
      <c r="B12" s="274" t="str" cm="1">
        <f t="array" ref="B12:B16">IFERROR(_xlfn.SORTBY(_xlfn._xlws.FILTER('Master table'!B$4:B$48,'Master table'!$L$4:$L$48="Yes"),_xlfn._xlws.FILTER('Master table'!$M$4:$M$48,'Master table'!$L$4:$L$48="Yes"),1),"")</f>
        <v>Demand reduction</v>
      </c>
      <c r="C12" s="274" t="str" cm="1">
        <f t="array" ref="C12:C16">IFERROR(_xlfn.SORTBY(_xlfn._xlws.FILTER('Master table'!C$4:C$48,'Master table'!$L$4:$L$48="Yes"),_xlfn._xlws.FILTER('Master table'!$M$4:$M$48,'Master table'!$L$4:$L$48="Yes"),1),"")</f>
        <v>Wastewater heat recovery</v>
      </c>
      <c r="D12" s="274" cm="1">
        <f t="array" ref="D12:D16">IFERROR(_xlfn._xlws.SORT(_xlfn._xlws.FILTER('Master table'!$M$4:$M$48,'Master table'!$L$4:$L$48="Yes")),"")</f>
        <v>2026</v>
      </c>
      <c r="E12" s="276" cm="1">
        <f t="array" ref="E12:E16">IFERROR(_xlfn.SORTBY(_xlfn._xlws.FILTER('Master table'!I$4:I$48,'Master table'!$L$4:$L$48="Yes"),_xlfn._xlws.FILTER('Master table'!$M$4:$M$48,'Master table'!$L$4:$L$48="Yes"),1),"")</f>
        <v>48.422179344000007</v>
      </c>
      <c r="F12" s="277">
        <f>IF(E12="","",E12/$G$11)</f>
        <v>8.1831349063710659E-2</v>
      </c>
      <c r="G12" s="276"/>
      <c r="H12" s="277">
        <f>IFERROR(IF(E12="","",1-(SUM($E$12:E12)/$G$11)),"")</f>
        <v>0.9181686509362893</v>
      </c>
      <c r="I12" s="278" t="str">
        <f>IF($H12&lt;I$11,"x","y")</f>
        <v>x</v>
      </c>
      <c r="J12" s="278" t="str">
        <f t="shared" ref="J12:BU15" si="2">IF($H12&lt;J$11,"x","y")</f>
        <v>x</v>
      </c>
      <c r="K12" s="278" t="str">
        <f t="shared" si="2"/>
        <v>x</v>
      </c>
      <c r="L12" s="278" t="str">
        <f t="shared" si="2"/>
        <v>x</v>
      </c>
      <c r="M12" s="278" t="str">
        <f t="shared" si="2"/>
        <v>x</v>
      </c>
      <c r="N12" s="278" t="str">
        <f t="shared" si="2"/>
        <v>x</v>
      </c>
      <c r="O12" s="278" t="str">
        <f t="shared" si="2"/>
        <v>x</v>
      </c>
      <c r="P12" s="278" t="str">
        <f t="shared" si="2"/>
        <v>x</v>
      </c>
      <c r="Q12" s="278" t="str">
        <f t="shared" si="2"/>
        <v>x</v>
      </c>
      <c r="R12" s="278" t="str">
        <f t="shared" si="2"/>
        <v>y</v>
      </c>
      <c r="S12" s="278" t="str">
        <f t="shared" si="2"/>
        <v>y</v>
      </c>
      <c r="T12" s="278" t="str">
        <f t="shared" si="2"/>
        <v>y</v>
      </c>
      <c r="U12" s="278" t="str">
        <f t="shared" si="2"/>
        <v>y</v>
      </c>
      <c r="V12" s="278" t="str">
        <f t="shared" si="2"/>
        <v>y</v>
      </c>
      <c r="W12" s="278" t="str">
        <f t="shared" si="2"/>
        <v>y</v>
      </c>
      <c r="X12" s="278" t="str">
        <f t="shared" si="2"/>
        <v>y</v>
      </c>
      <c r="Y12" s="278" t="str">
        <f t="shared" si="2"/>
        <v>y</v>
      </c>
      <c r="Z12" s="278" t="str">
        <f t="shared" si="2"/>
        <v>y</v>
      </c>
      <c r="AA12" s="278" t="str">
        <f t="shared" si="2"/>
        <v>y</v>
      </c>
      <c r="AB12" s="278" t="str">
        <f t="shared" si="2"/>
        <v>y</v>
      </c>
      <c r="AC12" s="278" t="str">
        <f t="shared" si="2"/>
        <v>y</v>
      </c>
      <c r="AD12" s="278" t="str">
        <f t="shared" si="2"/>
        <v>y</v>
      </c>
      <c r="AE12" s="278" t="str">
        <f t="shared" si="2"/>
        <v>y</v>
      </c>
      <c r="AF12" s="278" t="str">
        <f t="shared" si="2"/>
        <v>y</v>
      </c>
      <c r="AG12" s="278" t="str">
        <f t="shared" si="2"/>
        <v>y</v>
      </c>
      <c r="AH12" s="278" t="str">
        <f t="shared" si="2"/>
        <v>y</v>
      </c>
      <c r="AI12" s="278" t="str">
        <f t="shared" si="2"/>
        <v>y</v>
      </c>
      <c r="AJ12" s="278" t="str">
        <f t="shared" si="2"/>
        <v>y</v>
      </c>
      <c r="AK12" s="278" t="str">
        <f t="shared" si="2"/>
        <v>y</v>
      </c>
      <c r="AL12" s="278" t="str">
        <f t="shared" si="2"/>
        <v>y</v>
      </c>
      <c r="AM12" s="278" t="str">
        <f t="shared" si="2"/>
        <v>y</v>
      </c>
      <c r="AN12" s="278" t="str">
        <f t="shared" si="2"/>
        <v>y</v>
      </c>
      <c r="AO12" s="278" t="str">
        <f t="shared" si="2"/>
        <v>y</v>
      </c>
      <c r="AP12" s="278" t="str">
        <f t="shared" si="2"/>
        <v>y</v>
      </c>
      <c r="AQ12" s="278" t="str">
        <f t="shared" si="2"/>
        <v>y</v>
      </c>
      <c r="AR12" s="278" t="str">
        <f t="shared" si="2"/>
        <v>y</v>
      </c>
      <c r="AS12" s="278" t="str">
        <f t="shared" si="2"/>
        <v>y</v>
      </c>
      <c r="AT12" s="278" t="str">
        <f t="shared" si="2"/>
        <v>y</v>
      </c>
      <c r="AU12" s="278" t="str">
        <f t="shared" si="2"/>
        <v>y</v>
      </c>
      <c r="AV12" s="278" t="str">
        <f t="shared" si="2"/>
        <v>y</v>
      </c>
      <c r="AW12" s="278" t="str">
        <f t="shared" si="2"/>
        <v>y</v>
      </c>
      <c r="AX12" s="278" t="str">
        <f t="shared" si="2"/>
        <v>y</v>
      </c>
      <c r="AY12" s="278" t="str">
        <f t="shared" si="2"/>
        <v>y</v>
      </c>
      <c r="AZ12" s="278" t="str">
        <f t="shared" si="2"/>
        <v>y</v>
      </c>
      <c r="BA12" s="278" t="str">
        <f t="shared" si="2"/>
        <v>y</v>
      </c>
      <c r="BB12" s="278" t="str">
        <f t="shared" si="2"/>
        <v>y</v>
      </c>
      <c r="BC12" s="278" t="str">
        <f t="shared" si="2"/>
        <v>y</v>
      </c>
      <c r="BD12" s="278" t="str">
        <f t="shared" si="2"/>
        <v>y</v>
      </c>
      <c r="BE12" s="278" t="str">
        <f t="shared" si="2"/>
        <v>y</v>
      </c>
      <c r="BF12" s="278" t="str">
        <f t="shared" si="2"/>
        <v>y</v>
      </c>
      <c r="BG12" s="278" t="str">
        <f t="shared" si="2"/>
        <v>y</v>
      </c>
      <c r="BH12" s="278" t="str">
        <f t="shared" si="2"/>
        <v>y</v>
      </c>
      <c r="BI12" s="278" t="str">
        <f t="shared" si="2"/>
        <v>y</v>
      </c>
      <c r="BJ12" s="278" t="str">
        <f t="shared" si="2"/>
        <v>y</v>
      </c>
      <c r="BK12" s="278" t="str">
        <f t="shared" si="2"/>
        <v>y</v>
      </c>
      <c r="BL12" s="278" t="str">
        <f t="shared" si="2"/>
        <v>y</v>
      </c>
      <c r="BM12" s="278" t="str">
        <f t="shared" si="2"/>
        <v>y</v>
      </c>
      <c r="BN12" s="278" t="str">
        <f t="shared" si="2"/>
        <v>y</v>
      </c>
      <c r="BO12" s="278" t="str">
        <f t="shared" si="2"/>
        <v>y</v>
      </c>
      <c r="BP12" s="278" t="str">
        <f t="shared" si="2"/>
        <v>y</v>
      </c>
      <c r="BQ12" s="278" t="str">
        <f t="shared" si="2"/>
        <v>y</v>
      </c>
      <c r="BR12" s="278" t="str">
        <f t="shared" si="2"/>
        <v>y</v>
      </c>
      <c r="BS12" s="278" t="str">
        <f t="shared" si="2"/>
        <v>y</v>
      </c>
      <c r="BT12" s="278" t="str">
        <f t="shared" si="2"/>
        <v>y</v>
      </c>
      <c r="BU12" s="278" t="str">
        <f t="shared" si="2"/>
        <v>y</v>
      </c>
      <c r="BV12" s="278" t="str">
        <f t="shared" ref="BV12:DD19" si="3">IF($H12&lt;BV$11,"x","y")</f>
        <v>y</v>
      </c>
      <c r="BW12" s="278" t="str">
        <f t="shared" si="3"/>
        <v>y</v>
      </c>
      <c r="BX12" s="278" t="str">
        <f t="shared" si="3"/>
        <v>y</v>
      </c>
      <c r="BY12" s="278" t="str">
        <f t="shared" si="3"/>
        <v>y</v>
      </c>
      <c r="BZ12" s="278" t="str">
        <f t="shared" si="3"/>
        <v>y</v>
      </c>
      <c r="CA12" s="278" t="str">
        <f t="shared" si="3"/>
        <v>y</v>
      </c>
      <c r="CB12" s="278" t="str">
        <f t="shared" si="3"/>
        <v>y</v>
      </c>
      <c r="CC12" s="278" t="str">
        <f t="shared" si="3"/>
        <v>y</v>
      </c>
      <c r="CD12" s="278" t="str">
        <f t="shared" si="3"/>
        <v>y</v>
      </c>
      <c r="CE12" s="278" t="str">
        <f t="shared" si="3"/>
        <v>y</v>
      </c>
      <c r="CF12" s="278" t="str">
        <f t="shared" si="3"/>
        <v>y</v>
      </c>
      <c r="CG12" s="278" t="str">
        <f t="shared" si="3"/>
        <v>y</v>
      </c>
      <c r="CH12" s="278" t="str">
        <f t="shared" si="3"/>
        <v>y</v>
      </c>
      <c r="CI12" s="278" t="str">
        <f t="shared" si="3"/>
        <v>y</v>
      </c>
      <c r="CJ12" s="278" t="str">
        <f t="shared" si="3"/>
        <v>y</v>
      </c>
      <c r="CK12" s="278" t="str">
        <f t="shared" si="3"/>
        <v>y</v>
      </c>
      <c r="CL12" s="278" t="str">
        <f t="shared" si="3"/>
        <v>y</v>
      </c>
      <c r="CM12" s="278" t="str">
        <f t="shared" si="3"/>
        <v>y</v>
      </c>
      <c r="CN12" s="278" t="str">
        <f t="shared" si="3"/>
        <v>y</v>
      </c>
      <c r="CO12" s="278" t="str">
        <f t="shared" si="3"/>
        <v>y</v>
      </c>
      <c r="CP12" s="278" t="str">
        <f t="shared" si="3"/>
        <v>y</v>
      </c>
      <c r="CQ12" s="278" t="str">
        <f t="shared" si="3"/>
        <v>y</v>
      </c>
      <c r="CR12" s="278" t="str">
        <f t="shared" si="3"/>
        <v>y</v>
      </c>
      <c r="CS12" s="278" t="str">
        <f t="shared" si="3"/>
        <v>y</v>
      </c>
      <c r="CT12" s="278" t="str">
        <f t="shared" si="3"/>
        <v>y</v>
      </c>
      <c r="CU12" s="278" t="str">
        <f t="shared" si="3"/>
        <v>y</v>
      </c>
      <c r="CV12" s="278" t="str">
        <f t="shared" si="3"/>
        <v>y</v>
      </c>
      <c r="CW12" s="278" t="str">
        <f t="shared" si="3"/>
        <v>y</v>
      </c>
      <c r="CX12" s="278" t="str">
        <f t="shared" si="3"/>
        <v>y</v>
      </c>
      <c r="CY12" s="278" t="str">
        <f t="shared" si="3"/>
        <v>y</v>
      </c>
      <c r="CZ12" s="278" t="str">
        <f t="shared" si="3"/>
        <v>y</v>
      </c>
      <c r="DA12" s="278" t="str">
        <f t="shared" si="3"/>
        <v>y</v>
      </c>
      <c r="DB12" s="278" t="str">
        <f t="shared" si="3"/>
        <v>y</v>
      </c>
      <c r="DC12" s="278" t="str">
        <f t="shared" si="3"/>
        <v>y</v>
      </c>
      <c r="DD12" s="278" t="str">
        <f t="shared" si="3"/>
        <v>y</v>
      </c>
      <c r="DE12" s="279" cm="1">
        <f t="array" ref="DE12:DE16">IFERROR(_xlfn.SORTBY(_xlfn._xlws.FILTER('Master table'!K$4:K$48,'Master table'!$L$4:$L$48="Yes"),_xlfn._xlws.FILTER('Master table'!$M$4:$M$48,'Master table'!$L$4:$L$48="Yes"),1),"")</f>
        <v>170000</v>
      </c>
      <c r="DF12" s="279" cm="1">
        <f t="array" ref="DF12:DF16">IFERROR(_xlfn.SORTBY(_xlfn._xlws.FILTER('Master table'!J$4:J$48,'Master table'!$L$4:$L$48="Yes"),_xlfn._xlws.FILTER('Master table'!$M$4:$M$48,'Master table'!$L$4:$L$48="Yes"),1),"")</f>
        <v>20000</v>
      </c>
      <c r="DG12" s="279">
        <f>IF(AND($DE12&lt;&gt;"",$DF12&lt;&gt;""),NPV('Step 3-Fuel Switching'!$C$25,-$DE12*(1-'Step 3-Fuel Switching'!$C$27),$DF12*'Step 3-Fuel Switching'!$C$26*(1-'Step 3-Fuel Switching'!$C$27)),"")</f>
        <v>144653.06122448976</v>
      </c>
      <c r="DI12" s="137" t="str" cm="1">
        <f t="array" ref="DI12">IFERROR(_xlfn.SORTBY(_xlfn._xlws.FILTER('Master table'!$J$4:$J$48,'Master table'!$L$4:$L$48="Yes"),_xlfn._xlws.FILTER('Master table'!$M$4:$M$48,'Master table'!$L$4:$L$48),1),"")</f>
        <v/>
      </c>
    </row>
    <row r="13" spans="1:119" s="137" customFormat="1" ht="15" customHeight="1" x14ac:dyDescent="0.25">
      <c r="B13" s="274" t="str">
        <v>Energy efficiency</v>
      </c>
      <c r="C13" s="274" t="str">
        <v>Install VSDs</v>
      </c>
      <c r="D13" s="274">
        <v>2026</v>
      </c>
      <c r="E13" s="276">
        <v>4.3023085544999997</v>
      </c>
      <c r="F13" s="277">
        <f t="shared" ref="F13:F46" si="4">IF(E13="","",E13/$G$11)</f>
        <v>7.270711848840033E-3</v>
      </c>
      <c r="G13" s="276"/>
      <c r="H13" s="277">
        <f>IFERROR(IF(E13="","",1-(SUM($E$12:E13)/$G$11)),"")</f>
        <v>0.91089793908744932</v>
      </c>
      <c r="I13" s="278" t="str">
        <f t="shared" ref="I13:X28" si="5">IF($H13&lt;I$11,"x","y")</f>
        <v>x</v>
      </c>
      <c r="J13" s="278" t="str">
        <f t="shared" si="2"/>
        <v>x</v>
      </c>
      <c r="K13" s="278" t="str">
        <f t="shared" si="2"/>
        <v>x</v>
      </c>
      <c r="L13" s="278" t="str">
        <f t="shared" si="2"/>
        <v>x</v>
      </c>
      <c r="M13" s="278" t="str">
        <f t="shared" si="2"/>
        <v>x</v>
      </c>
      <c r="N13" s="278" t="str">
        <f t="shared" si="2"/>
        <v>x</v>
      </c>
      <c r="O13" s="278" t="str">
        <f t="shared" si="2"/>
        <v>x</v>
      </c>
      <c r="P13" s="278" t="str">
        <f t="shared" si="2"/>
        <v>x</v>
      </c>
      <c r="Q13" s="278" t="str">
        <f t="shared" si="2"/>
        <v>x</v>
      </c>
      <c r="R13" s="278" t="str">
        <f t="shared" si="2"/>
        <v>y</v>
      </c>
      <c r="S13" s="278" t="str">
        <f t="shared" si="2"/>
        <v>y</v>
      </c>
      <c r="T13" s="278" t="str">
        <f t="shared" si="2"/>
        <v>y</v>
      </c>
      <c r="U13" s="278" t="str">
        <f t="shared" si="2"/>
        <v>y</v>
      </c>
      <c r="V13" s="278" t="str">
        <f t="shared" si="2"/>
        <v>y</v>
      </c>
      <c r="W13" s="278" t="str">
        <f t="shared" si="2"/>
        <v>y</v>
      </c>
      <c r="X13" s="278" t="str">
        <f t="shared" si="2"/>
        <v>y</v>
      </c>
      <c r="Y13" s="278" t="str">
        <f t="shared" si="2"/>
        <v>y</v>
      </c>
      <c r="Z13" s="278" t="str">
        <f t="shared" si="2"/>
        <v>y</v>
      </c>
      <c r="AA13" s="278" t="str">
        <f t="shared" si="2"/>
        <v>y</v>
      </c>
      <c r="AB13" s="278" t="str">
        <f t="shared" si="2"/>
        <v>y</v>
      </c>
      <c r="AC13" s="278" t="str">
        <f t="shared" si="2"/>
        <v>y</v>
      </c>
      <c r="AD13" s="278" t="str">
        <f t="shared" si="2"/>
        <v>y</v>
      </c>
      <c r="AE13" s="278" t="str">
        <f t="shared" si="2"/>
        <v>y</v>
      </c>
      <c r="AF13" s="278" t="str">
        <f t="shared" si="2"/>
        <v>y</v>
      </c>
      <c r="AG13" s="278" t="str">
        <f t="shared" si="2"/>
        <v>y</v>
      </c>
      <c r="AH13" s="278" t="str">
        <f t="shared" si="2"/>
        <v>y</v>
      </c>
      <c r="AI13" s="278" t="str">
        <f t="shared" si="2"/>
        <v>y</v>
      </c>
      <c r="AJ13" s="278" t="str">
        <f t="shared" si="2"/>
        <v>y</v>
      </c>
      <c r="AK13" s="278" t="str">
        <f t="shared" si="2"/>
        <v>y</v>
      </c>
      <c r="AL13" s="278" t="str">
        <f t="shared" si="2"/>
        <v>y</v>
      </c>
      <c r="AM13" s="278" t="str">
        <f t="shared" si="2"/>
        <v>y</v>
      </c>
      <c r="AN13" s="278" t="str">
        <f t="shared" si="2"/>
        <v>y</v>
      </c>
      <c r="AO13" s="278" t="str">
        <f t="shared" si="2"/>
        <v>y</v>
      </c>
      <c r="AP13" s="278" t="str">
        <f t="shared" si="2"/>
        <v>y</v>
      </c>
      <c r="AQ13" s="278" t="str">
        <f t="shared" si="2"/>
        <v>y</v>
      </c>
      <c r="AR13" s="278" t="str">
        <f t="shared" si="2"/>
        <v>y</v>
      </c>
      <c r="AS13" s="278" t="str">
        <f t="shared" si="2"/>
        <v>y</v>
      </c>
      <c r="AT13" s="278" t="str">
        <f t="shared" si="2"/>
        <v>y</v>
      </c>
      <c r="AU13" s="278" t="str">
        <f t="shared" si="2"/>
        <v>y</v>
      </c>
      <c r="AV13" s="278" t="str">
        <f t="shared" si="2"/>
        <v>y</v>
      </c>
      <c r="AW13" s="278" t="str">
        <f t="shared" si="2"/>
        <v>y</v>
      </c>
      <c r="AX13" s="278" t="str">
        <f t="shared" si="2"/>
        <v>y</v>
      </c>
      <c r="AY13" s="278" t="str">
        <f t="shared" si="2"/>
        <v>y</v>
      </c>
      <c r="AZ13" s="278" t="str">
        <f t="shared" si="2"/>
        <v>y</v>
      </c>
      <c r="BA13" s="278" t="str">
        <f t="shared" si="2"/>
        <v>y</v>
      </c>
      <c r="BB13" s="278" t="str">
        <f t="shared" si="2"/>
        <v>y</v>
      </c>
      <c r="BC13" s="278" t="str">
        <f t="shared" si="2"/>
        <v>y</v>
      </c>
      <c r="BD13" s="278" t="str">
        <f t="shared" si="2"/>
        <v>y</v>
      </c>
      <c r="BE13" s="278" t="str">
        <f t="shared" si="2"/>
        <v>y</v>
      </c>
      <c r="BF13" s="278" t="str">
        <f t="shared" si="2"/>
        <v>y</v>
      </c>
      <c r="BG13" s="278" t="str">
        <f t="shared" si="2"/>
        <v>y</v>
      </c>
      <c r="BH13" s="278" t="str">
        <f t="shared" si="2"/>
        <v>y</v>
      </c>
      <c r="BI13" s="278" t="str">
        <f t="shared" si="2"/>
        <v>y</v>
      </c>
      <c r="BJ13" s="278" t="str">
        <f t="shared" si="2"/>
        <v>y</v>
      </c>
      <c r="BK13" s="278" t="str">
        <f t="shared" si="2"/>
        <v>y</v>
      </c>
      <c r="BL13" s="278" t="str">
        <f t="shared" si="2"/>
        <v>y</v>
      </c>
      <c r="BM13" s="278" t="str">
        <f t="shared" si="2"/>
        <v>y</v>
      </c>
      <c r="BN13" s="278" t="str">
        <f t="shared" si="2"/>
        <v>y</v>
      </c>
      <c r="BO13" s="278" t="str">
        <f t="shared" si="2"/>
        <v>y</v>
      </c>
      <c r="BP13" s="278" t="str">
        <f t="shared" si="2"/>
        <v>y</v>
      </c>
      <c r="BQ13" s="278" t="str">
        <f t="shared" si="2"/>
        <v>y</v>
      </c>
      <c r="BR13" s="278" t="str">
        <f t="shared" si="2"/>
        <v>y</v>
      </c>
      <c r="BS13" s="278" t="str">
        <f t="shared" si="2"/>
        <v>y</v>
      </c>
      <c r="BT13" s="278" t="str">
        <f t="shared" si="2"/>
        <v>y</v>
      </c>
      <c r="BU13" s="278" t="str">
        <f t="shared" si="2"/>
        <v>y</v>
      </c>
      <c r="BV13" s="278" t="str">
        <f t="shared" si="3"/>
        <v>y</v>
      </c>
      <c r="BW13" s="278" t="str">
        <f t="shared" si="3"/>
        <v>y</v>
      </c>
      <c r="BX13" s="278" t="str">
        <f t="shared" si="3"/>
        <v>y</v>
      </c>
      <c r="BY13" s="278" t="str">
        <f t="shared" si="3"/>
        <v>y</v>
      </c>
      <c r="BZ13" s="278" t="str">
        <f t="shared" si="3"/>
        <v>y</v>
      </c>
      <c r="CA13" s="278" t="str">
        <f t="shared" si="3"/>
        <v>y</v>
      </c>
      <c r="CB13" s="278" t="str">
        <f t="shared" si="3"/>
        <v>y</v>
      </c>
      <c r="CC13" s="278" t="str">
        <f t="shared" si="3"/>
        <v>y</v>
      </c>
      <c r="CD13" s="278" t="str">
        <f t="shared" si="3"/>
        <v>y</v>
      </c>
      <c r="CE13" s="278" t="str">
        <f t="shared" si="3"/>
        <v>y</v>
      </c>
      <c r="CF13" s="278" t="str">
        <f t="shared" si="3"/>
        <v>y</v>
      </c>
      <c r="CG13" s="278" t="str">
        <f t="shared" si="3"/>
        <v>y</v>
      </c>
      <c r="CH13" s="278" t="str">
        <f t="shared" si="3"/>
        <v>y</v>
      </c>
      <c r="CI13" s="278" t="str">
        <f t="shared" si="3"/>
        <v>y</v>
      </c>
      <c r="CJ13" s="278" t="str">
        <f t="shared" si="3"/>
        <v>y</v>
      </c>
      <c r="CK13" s="278" t="str">
        <f t="shared" si="3"/>
        <v>y</v>
      </c>
      <c r="CL13" s="278" t="str">
        <f t="shared" si="3"/>
        <v>y</v>
      </c>
      <c r="CM13" s="278" t="str">
        <f t="shared" si="3"/>
        <v>y</v>
      </c>
      <c r="CN13" s="278" t="str">
        <f t="shared" si="3"/>
        <v>y</v>
      </c>
      <c r="CO13" s="278" t="str">
        <f t="shared" si="3"/>
        <v>y</v>
      </c>
      <c r="CP13" s="278" t="str">
        <f t="shared" si="3"/>
        <v>y</v>
      </c>
      <c r="CQ13" s="278" t="str">
        <f t="shared" si="3"/>
        <v>y</v>
      </c>
      <c r="CR13" s="278" t="str">
        <f t="shared" si="3"/>
        <v>y</v>
      </c>
      <c r="CS13" s="278" t="str">
        <f t="shared" si="3"/>
        <v>y</v>
      </c>
      <c r="CT13" s="278" t="str">
        <f t="shared" si="3"/>
        <v>y</v>
      </c>
      <c r="CU13" s="278" t="str">
        <f t="shared" si="3"/>
        <v>y</v>
      </c>
      <c r="CV13" s="278" t="str">
        <f t="shared" si="3"/>
        <v>y</v>
      </c>
      <c r="CW13" s="278" t="str">
        <f t="shared" si="3"/>
        <v>y</v>
      </c>
      <c r="CX13" s="278" t="str">
        <f t="shared" si="3"/>
        <v>y</v>
      </c>
      <c r="CY13" s="278" t="str">
        <f t="shared" si="3"/>
        <v>y</v>
      </c>
      <c r="CZ13" s="278" t="str">
        <f t="shared" si="3"/>
        <v>y</v>
      </c>
      <c r="DA13" s="278" t="str">
        <f t="shared" si="3"/>
        <v>y</v>
      </c>
      <c r="DB13" s="278" t="str">
        <f t="shared" si="3"/>
        <v>y</v>
      </c>
      <c r="DC13" s="278" t="str">
        <f t="shared" si="3"/>
        <v>y</v>
      </c>
      <c r="DD13" s="278" t="str">
        <f t="shared" si="3"/>
        <v>y</v>
      </c>
      <c r="DE13" s="279">
        <v>80000</v>
      </c>
      <c r="DF13" s="279">
        <v>11000</v>
      </c>
      <c r="DG13" s="279">
        <f>IF(AND($DE13&lt;&gt;"",$DF13&lt;&gt;""),NPV('Step 3-Fuel Switching'!$C$25,-$DE13*(1-'Step 3-Fuel Switching'!$C$27),$DF13*'Step 3-Fuel Switching'!$C$26*(1-'Step 3-Fuel Switching'!$C$27)),"")</f>
        <v>88816.326530612219</v>
      </c>
    </row>
    <row r="14" spans="1:119" s="137" customFormat="1" ht="15" customHeight="1" x14ac:dyDescent="0.25">
      <c r="B14" s="274" t="str">
        <v>Energy efficiency</v>
      </c>
      <c r="C14" s="274" t="str">
        <v>Insulate pipe sections</v>
      </c>
      <c r="D14" s="274">
        <v>2027</v>
      </c>
      <c r="E14" s="276">
        <v>6.0527724180000009</v>
      </c>
      <c r="F14" s="277">
        <f t="shared" si="4"/>
        <v>1.0228918632963832E-2</v>
      </c>
      <c r="G14" s="276"/>
      <c r="H14" s="277">
        <f>IFERROR(IF(E14="","",1-(SUM($E$12:E14)/$G$11)),"")</f>
        <v>0.90066902045448549</v>
      </c>
      <c r="I14" s="278" t="str">
        <f t="shared" si="5"/>
        <v>x</v>
      </c>
      <c r="J14" s="278" t="str">
        <f t="shared" si="2"/>
        <v>x</v>
      </c>
      <c r="K14" s="278" t="str">
        <f t="shared" si="2"/>
        <v>x</v>
      </c>
      <c r="L14" s="278" t="str">
        <f t="shared" si="2"/>
        <v>x</v>
      </c>
      <c r="M14" s="278" t="str">
        <f t="shared" si="2"/>
        <v>x</v>
      </c>
      <c r="N14" s="278" t="str">
        <f t="shared" si="2"/>
        <v>x</v>
      </c>
      <c r="O14" s="278" t="str">
        <f t="shared" si="2"/>
        <v>x</v>
      </c>
      <c r="P14" s="278" t="str">
        <f t="shared" si="2"/>
        <v>x</v>
      </c>
      <c r="Q14" s="278" t="str">
        <f t="shared" si="2"/>
        <v>x</v>
      </c>
      <c r="R14" s="278" t="str">
        <f t="shared" si="2"/>
        <v>x</v>
      </c>
      <c r="S14" s="278" t="str">
        <f t="shared" si="2"/>
        <v>y</v>
      </c>
      <c r="T14" s="278" t="str">
        <f t="shared" si="2"/>
        <v>y</v>
      </c>
      <c r="U14" s="278" t="str">
        <f t="shared" si="2"/>
        <v>y</v>
      </c>
      <c r="V14" s="278" t="str">
        <f t="shared" si="2"/>
        <v>y</v>
      </c>
      <c r="W14" s="278" t="str">
        <f t="shared" si="2"/>
        <v>y</v>
      </c>
      <c r="X14" s="278" t="str">
        <f t="shared" si="2"/>
        <v>y</v>
      </c>
      <c r="Y14" s="278" t="str">
        <f t="shared" si="2"/>
        <v>y</v>
      </c>
      <c r="Z14" s="278" t="str">
        <f t="shared" si="2"/>
        <v>y</v>
      </c>
      <c r="AA14" s="278" t="str">
        <f t="shared" si="2"/>
        <v>y</v>
      </c>
      <c r="AB14" s="278" t="str">
        <f t="shared" si="2"/>
        <v>y</v>
      </c>
      <c r="AC14" s="278" t="str">
        <f t="shared" si="2"/>
        <v>y</v>
      </c>
      <c r="AD14" s="278" t="str">
        <f t="shared" si="2"/>
        <v>y</v>
      </c>
      <c r="AE14" s="278" t="str">
        <f t="shared" si="2"/>
        <v>y</v>
      </c>
      <c r="AF14" s="278" t="str">
        <f t="shared" si="2"/>
        <v>y</v>
      </c>
      <c r="AG14" s="278" t="str">
        <f t="shared" si="2"/>
        <v>y</v>
      </c>
      <c r="AH14" s="278" t="str">
        <f t="shared" si="2"/>
        <v>y</v>
      </c>
      <c r="AI14" s="278" t="str">
        <f t="shared" si="2"/>
        <v>y</v>
      </c>
      <c r="AJ14" s="278" t="str">
        <f t="shared" si="2"/>
        <v>y</v>
      </c>
      <c r="AK14" s="278" t="str">
        <f t="shared" si="2"/>
        <v>y</v>
      </c>
      <c r="AL14" s="278" t="str">
        <f t="shared" si="2"/>
        <v>y</v>
      </c>
      <c r="AM14" s="278" t="str">
        <f t="shared" si="2"/>
        <v>y</v>
      </c>
      <c r="AN14" s="278" t="str">
        <f t="shared" si="2"/>
        <v>y</v>
      </c>
      <c r="AO14" s="278" t="str">
        <f t="shared" si="2"/>
        <v>y</v>
      </c>
      <c r="AP14" s="278" t="str">
        <f t="shared" si="2"/>
        <v>y</v>
      </c>
      <c r="AQ14" s="278" t="str">
        <f t="shared" si="2"/>
        <v>y</v>
      </c>
      <c r="AR14" s="278" t="str">
        <f t="shared" si="2"/>
        <v>y</v>
      </c>
      <c r="AS14" s="278" t="str">
        <f t="shared" si="2"/>
        <v>y</v>
      </c>
      <c r="AT14" s="278" t="str">
        <f t="shared" si="2"/>
        <v>y</v>
      </c>
      <c r="AU14" s="278" t="str">
        <f t="shared" si="2"/>
        <v>y</v>
      </c>
      <c r="AV14" s="278" t="str">
        <f t="shared" si="2"/>
        <v>y</v>
      </c>
      <c r="AW14" s="278" t="str">
        <f t="shared" si="2"/>
        <v>y</v>
      </c>
      <c r="AX14" s="278" t="str">
        <f t="shared" si="2"/>
        <v>y</v>
      </c>
      <c r="AY14" s="278" t="str">
        <f t="shared" si="2"/>
        <v>y</v>
      </c>
      <c r="AZ14" s="278" t="str">
        <f t="shared" si="2"/>
        <v>y</v>
      </c>
      <c r="BA14" s="278" t="str">
        <f t="shared" si="2"/>
        <v>y</v>
      </c>
      <c r="BB14" s="278" t="str">
        <f t="shared" si="2"/>
        <v>y</v>
      </c>
      <c r="BC14" s="278" t="str">
        <f t="shared" si="2"/>
        <v>y</v>
      </c>
      <c r="BD14" s="278" t="str">
        <f t="shared" si="2"/>
        <v>y</v>
      </c>
      <c r="BE14" s="278" t="str">
        <f t="shared" si="2"/>
        <v>y</v>
      </c>
      <c r="BF14" s="278" t="str">
        <f t="shared" si="2"/>
        <v>y</v>
      </c>
      <c r="BG14" s="278" t="str">
        <f t="shared" si="2"/>
        <v>y</v>
      </c>
      <c r="BH14" s="278" t="str">
        <f t="shared" si="2"/>
        <v>y</v>
      </c>
      <c r="BI14" s="278" t="str">
        <f t="shared" si="2"/>
        <v>y</v>
      </c>
      <c r="BJ14" s="278" t="str">
        <f t="shared" si="2"/>
        <v>y</v>
      </c>
      <c r="BK14" s="278" t="str">
        <f t="shared" si="2"/>
        <v>y</v>
      </c>
      <c r="BL14" s="278" t="str">
        <f t="shared" si="2"/>
        <v>y</v>
      </c>
      <c r="BM14" s="278" t="str">
        <f t="shared" si="2"/>
        <v>y</v>
      </c>
      <c r="BN14" s="278" t="str">
        <f t="shared" si="2"/>
        <v>y</v>
      </c>
      <c r="BO14" s="278" t="str">
        <f t="shared" si="2"/>
        <v>y</v>
      </c>
      <c r="BP14" s="278" t="str">
        <f t="shared" si="2"/>
        <v>y</v>
      </c>
      <c r="BQ14" s="278" t="str">
        <f t="shared" si="2"/>
        <v>y</v>
      </c>
      <c r="BR14" s="278" t="str">
        <f t="shared" si="2"/>
        <v>y</v>
      </c>
      <c r="BS14" s="278" t="str">
        <f t="shared" si="2"/>
        <v>y</v>
      </c>
      <c r="BT14" s="278" t="str">
        <f t="shared" si="2"/>
        <v>y</v>
      </c>
      <c r="BU14" s="278" t="str">
        <f t="shared" si="2"/>
        <v>y</v>
      </c>
      <c r="BV14" s="278" t="str">
        <f t="shared" si="3"/>
        <v>y</v>
      </c>
      <c r="BW14" s="278" t="str">
        <f t="shared" si="3"/>
        <v>y</v>
      </c>
      <c r="BX14" s="278" t="str">
        <f t="shared" si="3"/>
        <v>y</v>
      </c>
      <c r="BY14" s="278" t="str">
        <f t="shared" si="3"/>
        <v>y</v>
      </c>
      <c r="BZ14" s="278" t="str">
        <f t="shared" si="3"/>
        <v>y</v>
      </c>
      <c r="CA14" s="278" t="str">
        <f t="shared" si="3"/>
        <v>y</v>
      </c>
      <c r="CB14" s="278" t="str">
        <f t="shared" si="3"/>
        <v>y</v>
      </c>
      <c r="CC14" s="278" t="str">
        <f t="shared" si="3"/>
        <v>y</v>
      </c>
      <c r="CD14" s="278" t="str">
        <f t="shared" si="3"/>
        <v>y</v>
      </c>
      <c r="CE14" s="278" t="str">
        <f t="shared" si="3"/>
        <v>y</v>
      </c>
      <c r="CF14" s="278" t="str">
        <f t="shared" si="3"/>
        <v>y</v>
      </c>
      <c r="CG14" s="278" t="str">
        <f t="shared" si="3"/>
        <v>y</v>
      </c>
      <c r="CH14" s="278" t="str">
        <f t="shared" si="3"/>
        <v>y</v>
      </c>
      <c r="CI14" s="278" t="str">
        <f t="shared" si="3"/>
        <v>y</v>
      </c>
      <c r="CJ14" s="278" t="str">
        <f t="shared" si="3"/>
        <v>y</v>
      </c>
      <c r="CK14" s="278" t="str">
        <f t="shared" si="3"/>
        <v>y</v>
      </c>
      <c r="CL14" s="278" t="str">
        <f t="shared" si="3"/>
        <v>y</v>
      </c>
      <c r="CM14" s="278" t="str">
        <f t="shared" si="3"/>
        <v>y</v>
      </c>
      <c r="CN14" s="278" t="str">
        <f t="shared" si="3"/>
        <v>y</v>
      </c>
      <c r="CO14" s="278" t="str">
        <f t="shared" si="3"/>
        <v>y</v>
      </c>
      <c r="CP14" s="278" t="str">
        <f t="shared" si="3"/>
        <v>y</v>
      </c>
      <c r="CQ14" s="278" t="str">
        <f t="shared" si="3"/>
        <v>y</v>
      </c>
      <c r="CR14" s="278" t="str">
        <f t="shared" si="3"/>
        <v>y</v>
      </c>
      <c r="CS14" s="278" t="str">
        <f t="shared" si="3"/>
        <v>y</v>
      </c>
      <c r="CT14" s="278" t="str">
        <f t="shared" si="3"/>
        <v>y</v>
      </c>
      <c r="CU14" s="278" t="str">
        <f t="shared" si="3"/>
        <v>y</v>
      </c>
      <c r="CV14" s="278" t="str">
        <f t="shared" si="3"/>
        <v>y</v>
      </c>
      <c r="CW14" s="278" t="str">
        <f t="shared" si="3"/>
        <v>y</v>
      </c>
      <c r="CX14" s="278" t="str">
        <f t="shared" si="3"/>
        <v>y</v>
      </c>
      <c r="CY14" s="278" t="str">
        <f t="shared" si="3"/>
        <v>y</v>
      </c>
      <c r="CZ14" s="278" t="str">
        <f t="shared" si="3"/>
        <v>y</v>
      </c>
      <c r="DA14" s="278" t="str">
        <f t="shared" si="3"/>
        <v>y</v>
      </c>
      <c r="DB14" s="278" t="str">
        <f t="shared" si="3"/>
        <v>y</v>
      </c>
      <c r="DC14" s="278" t="str">
        <f t="shared" si="3"/>
        <v>y</v>
      </c>
      <c r="DD14" s="278" t="str">
        <f t="shared" si="3"/>
        <v>y</v>
      </c>
      <c r="DE14" s="279">
        <v>10000</v>
      </c>
      <c r="DF14" s="279">
        <v>1565.9999999999989</v>
      </c>
      <c r="DG14" s="279">
        <f>IF(AND($DE14&lt;&gt;"",$DF14&lt;&gt;""),NPV('Step 3-Fuel Switching'!$C$25,-$DE14*(1-'Step 3-Fuel Switching'!$C$27),$DF14*'Step 3-Fuel Switching'!$C$26*(1-'Step 3-Fuel Switching'!$C$27)),"")</f>
        <v>13596.734693877535</v>
      </c>
    </row>
    <row r="15" spans="1:119" s="137" customFormat="1" ht="15" customHeight="1" x14ac:dyDescent="0.25">
      <c r="B15" s="274" t="str">
        <v>Process change</v>
      </c>
      <c r="C15" s="274" t="str">
        <v>Reduce process temperature</v>
      </c>
      <c r="D15" s="274">
        <v>2027</v>
      </c>
      <c r="E15" s="276">
        <v>14.930171964400001</v>
      </c>
      <c r="F15" s="277">
        <f t="shared" si="4"/>
        <v>2.5231332627977453E-2</v>
      </c>
      <c r="G15" s="276"/>
      <c r="H15" s="277">
        <f>IFERROR(IF(E15="","",1-(SUM($E$12:E15)/$G$11)),"")</f>
        <v>0.87543768782650799</v>
      </c>
      <c r="I15" s="278" t="str">
        <f t="shared" si="5"/>
        <v>x</v>
      </c>
      <c r="J15" s="278" t="str">
        <f t="shared" si="2"/>
        <v>x</v>
      </c>
      <c r="K15" s="278" t="str">
        <f t="shared" si="2"/>
        <v>x</v>
      </c>
      <c r="L15" s="278" t="str">
        <f t="shared" si="2"/>
        <v>x</v>
      </c>
      <c r="M15" s="278" t="str">
        <f t="shared" si="2"/>
        <v>x</v>
      </c>
      <c r="N15" s="278" t="str">
        <f t="shared" si="2"/>
        <v>x</v>
      </c>
      <c r="O15" s="278" t="str">
        <f t="shared" si="2"/>
        <v>x</v>
      </c>
      <c r="P15" s="278" t="str">
        <f t="shared" si="2"/>
        <v>x</v>
      </c>
      <c r="Q15" s="278" t="str">
        <f t="shared" si="2"/>
        <v>x</v>
      </c>
      <c r="R15" s="278" t="str">
        <f t="shared" si="2"/>
        <v>x</v>
      </c>
      <c r="S15" s="278" t="str">
        <f t="shared" si="2"/>
        <v>x</v>
      </c>
      <c r="T15" s="278" t="str">
        <f t="shared" si="2"/>
        <v>x</v>
      </c>
      <c r="U15" s="278" t="str">
        <f t="shared" si="2"/>
        <v>x</v>
      </c>
      <c r="V15" s="278" t="str">
        <f t="shared" si="2"/>
        <v>y</v>
      </c>
      <c r="W15" s="278" t="str">
        <f t="shared" si="2"/>
        <v>y</v>
      </c>
      <c r="X15" s="278" t="str">
        <f t="shared" si="2"/>
        <v>y</v>
      </c>
      <c r="Y15" s="278" t="str">
        <f t="shared" si="2"/>
        <v>y</v>
      </c>
      <c r="Z15" s="278" t="str">
        <f t="shared" si="2"/>
        <v>y</v>
      </c>
      <c r="AA15" s="278" t="str">
        <f t="shared" si="2"/>
        <v>y</v>
      </c>
      <c r="AB15" s="278" t="str">
        <f t="shared" si="2"/>
        <v>y</v>
      </c>
      <c r="AC15" s="278" t="str">
        <f t="shared" si="2"/>
        <v>y</v>
      </c>
      <c r="AD15" s="278" t="str">
        <f t="shared" si="2"/>
        <v>y</v>
      </c>
      <c r="AE15" s="278" t="str">
        <f t="shared" si="2"/>
        <v>y</v>
      </c>
      <c r="AF15" s="278" t="str">
        <f t="shared" si="2"/>
        <v>y</v>
      </c>
      <c r="AG15" s="278" t="str">
        <f t="shared" si="2"/>
        <v>y</v>
      </c>
      <c r="AH15" s="278" t="str">
        <f t="shared" si="2"/>
        <v>y</v>
      </c>
      <c r="AI15" s="278" t="str">
        <f t="shared" si="2"/>
        <v>y</v>
      </c>
      <c r="AJ15" s="278" t="str">
        <f t="shared" si="2"/>
        <v>y</v>
      </c>
      <c r="AK15" s="278" t="str">
        <f t="shared" si="2"/>
        <v>y</v>
      </c>
      <c r="AL15" s="278" t="str">
        <f t="shared" si="2"/>
        <v>y</v>
      </c>
      <c r="AM15" s="278" t="str">
        <f t="shared" si="2"/>
        <v>y</v>
      </c>
      <c r="AN15" s="278" t="str">
        <f t="shared" si="2"/>
        <v>y</v>
      </c>
      <c r="AO15" s="278" t="str">
        <f t="shared" si="2"/>
        <v>y</v>
      </c>
      <c r="AP15" s="278" t="str">
        <f t="shared" si="2"/>
        <v>y</v>
      </c>
      <c r="AQ15" s="278" t="str">
        <f t="shared" si="2"/>
        <v>y</v>
      </c>
      <c r="AR15" s="278" t="str">
        <f t="shared" si="2"/>
        <v>y</v>
      </c>
      <c r="AS15" s="278" t="str">
        <f t="shared" si="2"/>
        <v>y</v>
      </c>
      <c r="AT15" s="278" t="str">
        <f t="shared" si="2"/>
        <v>y</v>
      </c>
      <c r="AU15" s="278" t="str">
        <f t="shared" si="2"/>
        <v>y</v>
      </c>
      <c r="AV15" s="278" t="str">
        <f t="shared" si="2"/>
        <v>y</v>
      </c>
      <c r="AW15" s="278" t="str">
        <f t="shared" si="2"/>
        <v>y</v>
      </c>
      <c r="AX15" s="278" t="str">
        <f t="shared" si="2"/>
        <v>y</v>
      </c>
      <c r="AY15" s="278" t="str">
        <f t="shared" si="2"/>
        <v>y</v>
      </c>
      <c r="AZ15" s="278" t="str">
        <f t="shared" si="2"/>
        <v>y</v>
      </c>
      <c r="BA15" s="278" t="str">
        <f t="shared" si="2"/>
        <v>y</v>
      </c>
      <c r="BB15" s="278" t="str">
        <f t="shared" si="2"/>
        <v>y</v>
      </c>
      <c r="BC15" s="278" t="str">
        <f t="shared" si="2"/>
        <v>y</v>
      </c>
      <c r="BD15" s="278" t="str">
        <f t="shared" si="2"/>
        <v>y</v>
      </c>
      <c r="BE15" s="278" t="str">
        <f t="shared" si="2"/>
        <v>y</v>
      </c>
      <c r="BF15" s="278" t="str">
        <f t="shared" si="2"/>
        <v>y</v>
      </c>
      <c r="BG15" s="278" t="str">
        <f t="shared" si="2"/>
        <v>y</v>
      </c>
      <c r="BH15" s="278" t="str">
        <f t="shared" si="2"/>
        <v>y</v>
      </c>
      <c r="BI15" s="278" t="str">
        <f t="shared" si="2"/>
        <v>y</v>
      </c>
      <c r="BJ15" s="278" t="str">
        <f t="shared" si="2"/>
        <v>y</v>
      </c>
      <c r="BK15" s="278" t="str">
        <f t="shared" si="2"/>
        <v>y</v>
      </c>
      <c r="BL15" s="278" t="str">
        <f t="shared" si="2"/>
        <v>y</v>
      </c>
      <c r="BM15" s="278" t="str">
        <f t="shared" si="2"/>
        <v>y</v>
      </c>
      <c r="BN15" s="278" t="str">
        <f t="shared" si="2"/>
        <v>y</v>
      </c>
      <c r="BO15" s="278" t="str">
        <f t="shared" si="2"/>
        <v>y</v>
      </c>
      <c r="BP15" s="278" t="str">
        <f t="shared" si="2"/>
        <v>y</v>
      </c>
      <c r="BQ15" s="278" t="str">
        <f t="shared" si="2"/>
        <v>y</v>
      </c>
      <c r="BR15" s="278" t="str">
        <f t="shared" si="2"/>
        <v>y</v>
      </c>
      <c r="BS15" s="278" t="str">
        <f t="shared" si="2"/>
        <v>y</v>
      </c>
      <c r="BT15" s="278" t="str">
        <f t="shared" si="2"/>
        <v>y</v>
      </c>
      <c r="BU15" s="278" t="str">
        <f t="shared" ref="BU15:CJ30" si="6">IF($H15&lt;BU$11,"x","y")</f>
        <v>y</v>
      </c>
      <c r="BV15" s="278" t="str">
        <f t="shared" si="3"/>
        <v>y</v>
      </c>
      <c r="BW15" s="278" t="str">
        <f t="shared" si="3"/>
        <v>y</v>
      </c>
      <c r="BX15" s="278" t="str">
        <f t="shared" si="3"/>
        <v>y</v>
      </c>
      <c r="BY15" s="278" t="str">
        <f t="shared" si="3"/>
        <v>y</v>
      </c>
      <c r="BZ15" s="278" t="str">
        <f t="shared" si="3"/>
        <v>y</v>
      </c>
      <c r="CA15" s="278" t="str">
        <f t="shared" si="3"/>
        <v>y</v>
      </c>
      <c r="CB15" s="278" t="str">
        <f t="shared" si="3"/>
        <v>y</v>
      </c>
      <c r="CC15" s="278" t="str">
        <f t="shared" si="3"/>
        <v>y</v>
      </c>
      <c r="CD15" s="278" t="str">
        <f t="shared" si="3"/>
        <v>y</v>
      </c>
      <c r="CE15" s="278" t="str">
        <f t="shared" si="3"/>
        <v>y</v>
      </c>
      <c r="CF15" s="278" t="str">
        <f t="shared" si="3"/>
        <v>y</v>
      </c>
      <c r="CG15" s="278" t="str">
        <f t="shared" si="3"/>
        <v>y</v>
      </c>
      <c r="CH15" s="278" t="str">
        <f t="shared" si="3"/>
        <v>y</v>
      </c>
      <c r="CI15" s="278" t="str">
        <f t="shared" si="3"/>
        <v>y</v>
      </c>
      <c r="CJ15" s="278" t="str">
        <f t="shared" si="3"/>
        <v>y</v>
      </c>
      <c r="CK15" s="278" t="str">
        <f t="shared" si="3"/>
        <v>y</v>
      </c>
      <c r="CL15" s="278" t="str">
        <f t="shared" si="3"/>
        <v>y</v>
      </c>
      <c r="CM15" s="278" t="str">
        <f t="shared" si="3"/>
        <v>y</v>
      </c>
      <c r="CN15" s="278" t="str">
        <f t="shared" si="3"/>
        <v>y</v>
      </c>
      <c r="CO15" s="278" t="str">
        <f t="shared" si="3"/>
        <v>y</v>
      </c>
      <c r="CP15" s="278" t="str">
        <f t="shared" si="3"/>
        <v>y</v>
      </c>
      <c r="CQ15" s="278" t="str">
        <f t="shared" si="3"/>
        <v>y</v>
      </c>
      <c r="CR15" s="278" t="str">
        <f t="shared" si="3"/>
        <v>y</v>
      </c>
      <c r="CS15" s="278" t="str">
        <f t="shared" si="3"/>
        <v>y</v>
      </c>
      <c r="CT15" s="278" t="str">
        <f t="shared" si="3"/>
        <v>y</v>
      </c>
      <c r="CU15" s="278" t="str">
        <f t="shared" si="3"/>
        <v>y</v>
      </c>
      <c r="CV15" s="278" t="str">
        <f t="shared" si="3"/>
        <v>y</v>
      </c>
      <c r="CW15" s="278" t="str">
        <f t="shared" si="3"/>
        <v>y</v>
      </c>
      <c r="CX15" s="278" t="str">
        <f t="shared" si="3"/>
        <v>y</v>
      </c>
      <c r="CY15" s="278" t="str">
        <f t="shared" si="3"/>
        <v>y</v>
      </c>
      <c r="CZ15" s="278" t="str">
        <f t="shared" si="3"/>
        <v>y</v>
      </c>
      <c r="DA15" s="278" t="str">
        <f t="shared" si="3"/>
        <v>y</v>
      </c>
      <c r="DB15" s="278" t="str">
        <f t="shared" si="3"/>
        <v>y</v>
      </c>
      <c r="DC15" s="278" t="str">
        <f t="shared" si="3"/>
        <v>y</v>
      </c>
      <c r="DD15" s="278" t="str">
        <f t="shared" si="3"/>
        <v>y</v>
      </c>
      <c r="DE15" s="279">
        <v>20000</v>
      </c>
      <c r="DF15" s="279">
        <v>3862.799999999997</v>
      </c>
      <c r="DG15" s="279">
        <f>IF(AND($DE15&lt;&gt;"",$DF15&lt;&gt;""),NPV('Step 3-Fuel Switching'!$C$25,-$DE15*(1-'Step 3-Fuel Switching'!$C$27),$DF15*'Step 3-Fuel Switching'!$C$26*(1-'Step 3-Fuel Switching'!$C$27)),"")</f>
        <v>36738.612244897915</v>
      </c>
    </row>
    <row r="16" spans="1:119" s="137" customFormat="1" ht="15" customHeight="1" x14ac:dyDescent="0.25">
      <c r="B16" s="274" t="str">
        <v>Fuel Switching</v>
      </c>
      <c r="C16" s="274" t="str">
        <v>Biomass boiler</v>
      </c>
      <c r="D16" s="274">
        <v>2029</v>
      </c>
      <c r="E16" s="276">
        <v>478.27059082915599</v>
      </c>
      <c r="F16" s="277">
        <f t="shared" si="4"/>
        <v>0.80825622050192447</v>
      </c>
      <c r="G16" s="276"/>
      <c r="H16" s="277">
        <f>IFERROR(IF(E16="","",1-(SUM($E$12:E16)/$G$11)),"")</f>
        <v>6.7181467324583521E-2</v>
      </c>
      <c r="I16" s="278" t="str">
        <f t="shared" si="5"/>
        <v>x</v>
      </c>
      <c r="J16" s="278" t="str">
        <f t="shared" si="5"/>
        <v>x</v>
      </c>
      <c r="K16" s="278" t="str">
        <f t="shared" si="5"/>
        <v>x</v>
      </c>
      <c r="L16" s="278" t="str">
        <f t="shared" si="5"/>
        <v>x</v>
      </c>
      <c r="M16" s="278" t="str">
        <f t="shared" si="5"/>
        <v>x</v>
      </c>
      <c r="N16" s="278" t="str">
        <f t="shared" si="5"/>
        <v>x</v>
      </c>
      <c r="O16" s="278" t="str">
        <f t="shared" si="5"/>
        <v>x</v>
      </c>
      <c r="P16" s="278" t="str">
        <f t="shared" si="5"/>
        <v>x</v>
      </c>
      <c r="Q16" s="278" t="str">
        <f t="shared" si="5"/>
        <v>x</v>
      </c>
      <c r="R16" s="278" t="str">
        <f t="shared" si="5"/>
        <v>x</v>
      </c>
      <c r="S16" s="278" t="str">
        <f t="shared" si="5"/>
        <v>x</v>
      </c>
      <c r="T16" s="278" t="str">
        <f t="shared" si="5"/>
        <v>x</v>
      </c>
      <c r="U16" s="278" t="str">
        <f t="shared" si="5"/>
        <v>x</v>
      </c>
      <c r="V16" s="278" t="str">
        <f t="shared" si="5"/>
        <v>x</v>
      </c>
      <c r="W16" s="278" t="str">
        <f t="shared" si="5"/>
        <v>x</v>
      </c>
      <c r="X16" s="278" t="str">
        <f t="shared" si="5"/>
        <v>x</v>
      </c>
      <c r="Y16" s="278" t="str">
        <f t="shared" ref="Y16:AN31" si="7">IF($H16&lt;Y$11,"x","y")</f>
        <v>x</v>
      </c>
      <c r="Z16" s="278" t="str">
        <f t="shared" si="7"/>
        <v>x</v>
      </c>
      <c r="AA16" s="278" t="str">
        <f t="shared" si="7"/>
        <v>x</v>
      </c>
      <c r="AB16" s="278" t="str">
        <f t="shared" si="7"/>
        <v>x</v>
      </c>
      <c r="AC16" s="278" t="str">
        <f t="shared" si="7"/>
        <v>x</v>
      </c>
      <c r="AD16" s="278" t="str">
        <f t="shared" si="7"/>
        <v>x</v>
      </c>
      <c r="AE16" s="278" t="str">
        <f t="shared" si="7"/>
        <v>x</v>
      </c>
      <c r="AF16" s="278" t="str">
        <f t="shared" si="7"/>
        <v>x</v>
      </c>
      <c r="AG16" s="278" t="str">
        <f t="shared" si="7"/>
        <v>x</v>
      </c>
      <c r="AH16" s="278" t="str">
        <f t="shared" si="7"/>
        <v>x</v>
      </c>
      <c r="AI16" s="278" t="str">
        <f t="shared" si="7"/>
        <v>x</v>
      </c>
      <c r="AJ16" s="278" t="str">
        <f t="shared" si="7"/>
        <v>x</v>
      </c>
      <c r="AK16" s="278" t="str">
        <f t="shared" si="7"/>
        <v>x</v>
      </c>
      <c r="AL16" s="278" t="str">
        <f t="shared" si="7"/>
        <v>x</v>
      </c>
      <c r="AM16" s="278" t="str">
        <f t="shared" si="7"/>
        <v>x</v>
      </c>
      <c r="AN16" s="278" t="str">
        <f t="shared" si="7"/>
        <v>x</v>
      </c>
      <c r="AO16" s="278" t="str">
        <f t="shared" ref="AO16:BD25" si="8">IF($H16&lt;AO$11,"x","y")</f>
        <v>x</v>
      </c>
      <c r="AP16" s="278" t="str">
        <f t="shared" si="8"/>
        <v>x</v>
      </c>
      <c r="AQ16" s="278" t="str">
        <f t="shared" si="8"/>
        <v>x</v>
      </c>
      <c r="AR16" s="278" t="str">
        <f t="shared" si="8"/>
        <v>x</v>
      </c>
      <c r="AS16" s="278" t="str">
        <f t="shared" si="8"/>
        <v>x</v>
      </c>
      <c r="AT16" s="278" t="str">
        <f t="shared" si="8"/>
        <v>x</v>
      </c>
      <c r="AU16" s="278" t="str">
        <f t="shared" si="8"/>
        <v>x</v>
      </c>
      <c r="AV16" s="278" t="str">
        <f t="shared" si="8"/>
        <v>x</v>
      </c>
      <c r="AW16" s="278" t="str">
        <f t="shared" si="8"/>
        <v>x</v>
      </c>
      <c r="AX16" s="278" t="str">
        <f t="shared" si="8"/>
        <v>x</v>
      </c>
      <c r="AY16" s="278" t="str">
        <f t="shared" si="8"/>
        <v>x</v>
      </c>
      <c r="AZ16" s="278" t="str">
        <f t="shared" si="8"/>
        <v>x</v>
      </c>
      <c r="BA16" s="278" t="str">
        <f t="shared" si="8"/>
        <v>x</v>
      </c>
      <c r="BB16" s="278" t="str">
        <f t="shared" si="8"/>
        <v>x</v>
      </c>
      <c r="BC16" s="278" t="str">
        <f t="shared" si="8"/>
        <v>x</v>
      </c>
      <c r="BD16" s="278" t="str">
        <f t="shared" si="8"/>
        <v>x</v>
      </c>
      <c r="BE16" s="278" t="str">
        <f t="shared" ref="BE16:BT31" si="9">IF($H16&lt;BE$11,"x","y")</f>
        <v>x</v>
      </c>
      <c r="BF16" s="278" t="str">
        <f t="shared" si="9"/>
        <v>x</v>
      </c>
      <c r="BG16" s="278" t="str">
        <f t="shared" si="9"/>
        <v>x</v>
      </c>
      <c r="BH16" s="278" t="str">
        <f t="shared" si="9"/>
        <v>x</v>
      </c>
      <c r="BI16" s="278" t="str">
        <f t="shared" si="9"/>
        <v>x</v>
      </c>
      <c r="BJ16" s="278" t="str">
        <f t="shared" si="9"/>
        <v>x</v>
      </c>
      <c r="BK16" s="278" t="str">
        <f t="shared" si="9"/>
        <v>x</v>
      </c>
      <c r="BL16" s="278" t="str">
        <f t="shared" si="9"/>
        <v>x</v>
      </c>
      <c r="BM16" s="278" t="str">
        <f t="shared" si="9"/>
        <v>x</v>
      </c>
      <c r="BN16" s="278" t="str">
        <f t="shared" si="9"/>
        <v>x</v>
      </c>
      <c r="BO16" s="278" t="str">
        <f t="shared" si="9"/>
        <v>x</v>
      </c>
      <c r="BP16" s="278" t="str">
        <f t="shared" si="9"/>
        <v>x</v>
      </c>
      <c r="BQ16" s="278" t="str">
        <f t="shared" si="9"/>
        <v>x</v>
      </c>
      <c r="BR16" s="278" t="str">
        <f t="shared" si="9"/>
        <v>x</v>
      </c>
      <c r="BS16" s="278" t="str">
        <f t="shared" si="9"/>
        <v>x</v>
      </c>
      <c r="BT16" s="278" t="str">
        <f t="shared" si="9"/>
        <v>x</v>
      </c>
      <c r="BU16" s="278" t="str">
        <f t="shared" si="6"/>
        <v>x</v>
      </c>
      <c r="BV16" s="278" t="str">
        <f t="shared" si="3"/>
        <v>x</v>
      </c>
      <c r="BW16" s="278" t="str">
        <f t="shared" si="3"/>
        <v>x</v>
      </c>
      <c r="BX16" s="278" t="str">
        <f t="shared" si="3"/>
        <v>x</v>
      </c>
      <c r="BY16" s="278" t="str">
        <f t="shared" si="3"/>
        <v>x</v>
      </c>
      <c r="BZ16" s="278" t="str">
        <f t="shared" si="3"/>
        <v>x</v>
      </c>
      <c r="CA16" s="278" t="str">
        <f t="shared" si="3"/>
        <v>x</v>
      </c>
      <c r="CB16" s="278" t="str">
        <f t="shared" si="3"/>
        <v>x</v>
      </c>
      <c r="CC16" s="278" t="str">
        <f t="shared" si="3"/>
        <v>x</v>
      </c>
      <c r="CD16" s="278" t="str">
        <f t="shared" si="3"/>
        <v>x</v>
      </c>
      <c r="CE16" s="278" t="str">
        <f t="shared" si="3"/>
        <v>x</v>
      </c>
      <c r="CF16" s="278" t="str">
        <f t="shared" si="3"/>
        <v>x</v>
      </c>
      <c r="CG16" s="278" t="str">
        <f t="shared" si="3"/>
        <v>x</v>
      </c>
      <c r="CH16" s="278" t="str">
        <f t="shared" si="3"/>
        <v>x</v>
      </c>
      <c r="CI16" s="278" t="str">
        <f t="shared" si="3"/>
        <v>x</v>
      </c>
      <c r="CJ16" s="278" t="str">
        <f t="shared" si="3"/>
        <v>x</v>
      </c>
      <c r="CK16" s="278" t="str">
        <f t="shared" si="3"/>
        <v>x</v>
      </c>
      <c r="CL16" s="278" t="str">
        <f t="shared" si="3"/>
        <v>x</v>
      </c>
      <c r="CM16" s="278" t="str">
        <f t="shared" si="3"/>
        <v>x</v>
      </c>
      <c r="CN16" s="278" t="str">
        <f t="shared" si="3"/>
        <v>x</v>
      </c>
      <c r="CO16" s="278" t="str">
        <f t="shared" si="3"/>
        <v>x</v>
      </c>
      <c r="CP16" s="278" t="str">
        <f t="shared" si="3"/>
        <v>x</v>
      </c>
      <c r="CQ16" s="278" t="str">
        <f t="shared" si="3"/>
        <v>x</v>
      </c>
      <c r="CR16" s="278" t="str">
        <f t="shared" si="3"/>
        <v>x</v>
      </c>
      <c r="CS16" s="278" t="str">
        <f t="shared" si="3"/>
        <v>x</v>
      </c>
      <c r="CT16" s="278" t="str">
        <f t="shared" si="3"/>
        <v>x</v>
      </c>
      <c r="CU16" s="278" t="str">
        <f t="shared" si="3"/>
        <v>x</v>
      </c>
      <c r="CV16" s="278" t="str">
        <f t="shared" si="3"/>
        <v>x</v>
      </c>
      <c r="CW16" s="278" t="str">
        <f t="shared" si="3"/>
        <v>x</v>
      </c>
      <c r="CX16" s="278" t="str">
        <f t="shared" si="3"/>
        <v>x</v>
      </c>
      <c r="CY16" s="278" t="str">
        <f t="shared" si="3"/>
        <v>y</v>
      </c>
      <c r="CZ16" s="278" t="str">
        <f t="shared" si="3"/>
        <v>y</v>
      </c>
      <c r="DA16" s="278" t="str">
        <f t="shared" si="3"/>
        <v>y</v>
      </c>
      <c r="DB16" s="278" t="str">
        <f t="shared" si="3"/>
        <v>y</v>
      </c>
      <c r="DC16" s="278" t="str">
        <f t="shared" si="3"/>
        <v>y</v>
      </c>
      <c r="DD16" s="278" t="str">
        <f t="shared" si="3"/>
        <v>y</v>
      </c>
      <c r="DE16" s="279">
        <v>1000000</v>
      </c>
      <c r="DF16" s="279">
        <v>-80000</v>
      </c>
      <c r="DG16" s="279">
        <f>IF(AND($DE16&lt;&gt;"",$DF16&lt;&gt;""),NPV('Step 3-Fuel Switching'!$C$25,-$DE16*(1-'Step 3-Fuel Switching'!$C$27),$DF16*'Step 3-Fuel Switching'!$C$26*(1-'Step 3-Fuel Switching'!$C$27)),"")</f>
        <v>-1730612.2448979591</v>
      </c>
    </row>
    <row r="17" spans="2:111" s="137" customFormat="1" ht="15" hidden="1" customHeight="1" x14ac:dyDescent="0.25">
      <c r="B17" s="274"/>
      <c r="C17" s="274"/>
      <c r="D17" s="274"/>
      <c r="E17" s="276"/>
      <c r="F17" s="277" t="str">
        <f t="shared" si="4"/>
        <v/>
      </c>
      <c r="G17" s="276"/>
      <c r="H17" s="277" t="str">
        <f>IFERROR(IF(E17="","",1-(SUM($E$12:E17)/$G$11)),"")</f>
        <v/>
      </c>
      <c r="I17" s="278" t="str">
        <f t="shared" si="5"/>
        <v>y</v>
      </c>
      <c r="J17" s="278" t="str">
        <f t="shared" si="5"/>
        <v>y</v>
      </c>
      <c r="K17" s="278" t="str">
        <f t="shared" si="5"/>
        <v>y</v>
      </c>
      <c r="L17" s="278" t="str">
        <f t="shared" si="5"/>
        <v>y</v>
      </c>
      <c r="M17" s="278" t="str">
        <f t="shared" si="5"/>
        <v>y</v>
      </c>
      <c r="N17" s="278" t="str">
        <f t="shared" si="5"/>
        <v>y</v>
      </c>
      <c r="O17" s="278" t="str">
        <f t="shared" si="5"/>
        <v>y</v>
      </c>
      <c r="P17" s="278" t="str">
        <f t="shared" si="5"/>
        <v>y</v>
      </c>
      <c r="Q17" s="278" t="str">
        <f t="shared" si="5"/>
        <v>y</v>
      </c>
      <c r="R17" s="278" t="str">
        <f t="shared" si="5"/>
        <v>y</v>
      </c>
      <c r="S17" s="278" t="str">
        <f t="shared" si="5"/>
        <v>y</v>
      </c>
      <c r="T17" s="278" t="str">
        <f t="shared" si="5"/>
        <v>y</v>
      </c>
      <c r="U17" s="278" t="str">
        <f t="shared" si="5"/>
        <v>y</v>
      </c>
      <c r="V17" s="278" t="str">
        <f t="shared" si="5"/>
        <v>y</v>
      </c>
      <c r="W17" s="278" t="str">
        <f t="shared" si="5"/>
        <v>y</v>
      </c>
      <c r="X17" s="278" t="str">
        <f t="shared" si="5"/>
        <v>y</v>
      </c>
      <c r="Y17" s="278" t="str">
        <f t="shared" si="7"/>
        <v>y</v>
      </c>
      <c r="Z17" s="278" t="str">
        <f t="shared" si="7"/>
        <v>y</v>
      </c>
      <c r="AA17" s="278" t="str">
        <f t="shared" si="7"/>
        <v>y</v>
      </c>
      <c r="AB17" s="278" t="str">
        <f t="shared" si="7"/>
        <v>y</v>
      </c>
      <c r="AC17" s="278" t="str">
        <f t="shared" si="7"/>
        <v>y</v>
      </c>
      <c r="AD17" s="278" t="str">
        <f t="shared" si="7"/>
        <v>y</v>
      </c>
      <c r="AE17" s="278" t="str">
        <f t="shared" si="7"/>
        <v>y</v>
      </c>
      <c r="AF17" s="278" t="str">
        <f t="shared" si="7"/>
        <v>y</v>
      </c>
      <c r="AG17" s="278" t="str">
        <f t="shared" si="7"/>
        <v>y</v>
      </c>
      <c r="AH17" s="278" t="str">
        <f t="shared" si="7"/>
        <v>y</v>
      </c>
      <c r="AI17" s="278" t="str">
        <f t="shared" si="7"/>
        <v>y</v>
      </c>
      <c r="AJ17" s="278" t="str">
        <f t="shared" si="7"/>
        <v>y</v>
      </c>
      <c r="AK17" s="278" t="str">
        <f t="shared" si="7"/>
        <v>y</v>
      </c>
      <c r="AL17" s="278" t="str">
        <f t="shared" si="7"/>
        <v>y</v>
      </c>
      <c r="AM17" s="278" t="str">
        <f t="shared" si="7"/>
        <v>y</v>
      </c>
      <c r="AN17" s="278" t="str">
        <f t="shared" si="7"/>
        <v>y</v>
      </c>
      <c r="AO17" s="278" t="str">
        <f t="shared" si="8"/>
        <v>y</v>
      </c>
      <c r="AP17" s="278" t="str">
        <f t="shared" si="8"/>
        <v>y</v>
      </c>
      <c r="AQ17" s="278" t="str">
        <f t="shared" si="8"/>
        <v>y</v>
      </c>
      <c r="AR17" s="278" t="str">
        <f t="shared" si="8"/>
        <v>y</v>
      </c>
      <c r="AS17" s="278" t="str">
        <f t="shared" si="8"/>
        <v>y</v>
      </c>
      <c r="AT17" s="278" t="str">
        <f t="shared" si="8"/>
        <v>y</v>
      </c>
      <c r="AU17" s="278" t="str">
        <f t="shared" si="8"/>
        <v>y</v>
      </c>
      <c r="AV17" s="278" t="str">
        <f t="shared" si="8"/>
        <v>y</v>
      </c>
      <c r="AW17" s="278" t="str">
        <f t="shared" si="8"/>
        <v>y</v>
      </c>
      <c r="AX17" s="278" t="str">
        <f t="shared" si="8"/>
        <v>y</v>
      </c>
      <c r="AY17" s="278" t="str">
        <f t="shared" si="8"/>
        <v>y</v>
      </c>
      <c r="AZ17" s="278" t="str">
        <f t="shared" si="8"/>
        <v>y</v>
      </c>
      <c r="BA17" s="278" t="str">
        <f t="shared" si="8"/>
        <v>y</v>
      </c>
      <c r="BB17" s="278" t="str">
        <f t="shared" si="8"/>
        <v>y</v>
      </c>
      <c r="BC17" s="278" t="str">
        <f t="shared" si="8"/>
        <v>y</v>
      </c>
      <c r="BD17" s="278" t="str">
        <f t="shared" si="8"/>
        <v>y</v>
      </c>
      <c r="BE17" s="278" t="str">
        <f t="shared" si="9"/>
        <v>y</v>
      </c>
      <c r="BF17" s="278" t="str">
        <f t="shared" si="9"/>
        <v>y</v>
      </c>
      <c r="BG17" s="278" t="str">
        <f t="shared" si="9"/>
        <v>y</v>
      </c>
      <c r="BH17" s="278" t="str">
        <f t="shared" si="9"/>
        <v>y</v>
      </c>
      <c r="BI17" s="278" t="str">
        <f t="shared" si="9"/>
        <v>y</v>
      </c>
      <c r="BJ17" s="278" t="str">
        <f t="shared" si="9"/>
        <v>y</v>
      </c>
      <c r="BK17" s="278" t="str">
        <f t="shared" si="9"/>
        <v>y</v>
      </c>
      <c r="BL17" s="278" t="str">
        <f t="shared" si="9"/>
        <v>y</v>
      </c>
      <c r="BM17" s="278" t="str">
        <f t="shared" si="9"/>
        <v>y</v>
      </c>
      <c r="BN17" s="278" t="str">
        <f t="shared" si="9"/>
        <v>y</v>
      </c>
      <c r="BO17" s="278" t="str">
        <f t="shared" si="9"/>
        <v>y</v>
      </c>
      <c r="BP17" s="278" t="str">
        <f t="shared" si="9"/>
        <v>y</v>
      </c>
      <c r="BQ17" s="278" t="str">
        <f t="shared" si="9"/>
        <v>y</v>
      </c>
      <c r="BR17" s="278" t="str">
        <f t="shared" si="9"/>
        <v>y</v>
      </c>
      <c r="BS17" s="278" t="str">
        <f t="shared" si="9"/>
        <v>y</v>
      </c>
      <c r="BT17" s="278" t="str">
        <f t="shared" si="9"/>
        <v>y</v>
      </c>
      <c r="BU17" s="278" t="str">
        <f t="shared" si="6"/>
        <v>y</v>
      </c>
      <c r="BV17" s="278" t="str">
        <f t="shared" si="3"/>
        <v>y</v>
      </c>
      <c r="BW17" s="278" t="str">
        <f t="shared" si="3"/>
        <v>y</v>
      </c>
      <c r="BX17" s="278" t="str">
        <f t="shared" si="3"/>
        <v>y</v>
      </c>
      <c r="BY17" s="278" t="str">
        <f t="shared" si="3"/>
        <v>y</v>
      </c>
      <c r="BZ17" s="278" t="str">
        <f t="shared" si="3"/>
        <v>y</v>
      </c>
      <c r="CA17" s="278" t="str">
        <f t="shared" si="3"/>
        <v>y</v>
      </c>
      <c r="CB17" s="278" t="str">
        <f t="shared" si="3"/>
        <v>y</v>
      </c>
      <c r="CC17" s="278" t="str">
        <f t="shared" si="3"/>
        <v>y</v>
      </c>
      <c r="CD17" s="278" t="str">
        <f t="shared" si="3"/>
        <v>y</v>
      </c>
      <c r="CE17" s="278" t="str">
        <f t="shared" si="3"/>
        <v>y</v>
      </c>
      <c r="CF17" s="278" t="str">
        <f t="shared" si="3"/>
        <v>y</v>
      </c>
      <c r="CG17" s="278" t="str">
        <f t="shared" si="3"/>
        <v>y</v>
      </c>
      <c r="CH17" s="278" t="str">
        <f t="shared" si="3"/>
        <v>y</v>
      </c>
      <c r="CI17" s="278" t="str">
        <f t="shared" si="3"/>
        <v>y</v>
      </c>
      <c r="CJ17" s="278" t="str">
        <f t="shared" si="3"/>
        <v>y</v>
      </c>
      <c r="CK17" s="278" t="str">
        <f t="shared" si="3"/>
        <v>y</v>
      </c>
      <c r="CL17" s="278" t="str">
        <f t="shared" si="3"/>
        <v>y</v>
      </c>
      <c r="CM17" s="278" t="str">
        <f t="shared" si="3"/>
        <v>y</v>
      </c>
      <c r="CN17" s="278" t="str">
        <f t="shared" si="3"/>
        <v>y</v>
      </c>
      <c r="CO17" s="278" t="str">
        <f t="shared" si="3"/>
        <v>y</v>
      </c>
      <c r="CP17" s="278" t="str">
        <f t="shared" si="3"/>
        <v>y</v>
      </c>
      <c r="CQ17" s="278" t="str">
        <f t="shared" si="3"/>
        <v>y</v>
      </c>
      <c r="CR17" s="278" t="str">
        <f t="shared" si="3"/>
        <v>y</v>
      </c>
      <c r="CS17" s="278" t="str">
        <f t="shared" si="3"/>
        <v>y</v>
      </c>
      <c r="CT17" s="278" t="str">
        <f t="shared" si="3"/>
        <v>y</v>
      </c>
      <c r="CU17" s="278" t="str">
        <f t="shared" si="3"/>
        <v>y</v>
      </c>
      <c r="CV17" s="278" t="str">
        <f t="shared" si="3"/>
        <v>y</v>
      </c>
      <c r="CW17" s="278" t="str">
        <f t="shared" si="3"/>
        <v>y</v>
      </c>
      <c r="CX17" s="278" t="str">
        <f t="shared" si="3"/>
        <v>y</v>
      </c>
      <c r="CY17" s="278" t="str">
        <f t="shared" si="3"/>
        <v>y</v>
      </c>
      <c r="CZ17" s="278" t="str">
        <f t="shared" si="3"/>
        <v>y</v>
      </c>
      <c r="DA17" s="278" t="str">
        <f t="shared" si="3"/>
        <v>y</v>
      </c>
      <c r="DB17" s="278" t="str">
        <f t="shared" si="3"/>
        <v>y</v>
      </c>
      <c r="DC17" s="278" t="str">
        <f t="shared" si="3"/>
        <v>y</v>
      </c>
      <c r="DD17" s="278" t="str">
        <f t="shared" si="3"/>
        <v>y</v>
      </c>
      <c r="DE17" s="279"/>
      <c r="DF17" s="279"/>
      <c r="DG17" s="279" t="str">
        <f>IF(AND($DE17&lt;&gt;"",$DF17&lt;&gt;""),NPV('Step 3-Fuel Switching'!$C$25,-$DE17*(1-'Step 3-Fuel Switching'!$C$27),$DF17*'Step 3-Fuel Switching'!$C$26*(1-'Step 3-Fuel Switching'!$C$27)),"")</f>
        <v/>
      </c>
    </row>
    <row r="18" spans="2:111" s="137" customFormat="1" ht="15" hidden="1" customHeight="1" x14ac:dyDescent="0.25">
      <c r="B18" s="274"/>
      <c r="C18" s="274"/>
      <c r="D18" s="274"/>
      <c r="E18" s="276"/>
      <c r="F18" s="277" t="str">
        <f t="shared" si="4"/>
        <v/>
      </c>
      <c r="G18" s="276"/>
      <c r="H18" s="277" t="str">
        <f>IFERROR(IF(E18="","",1-(SUM($E$12:E18)/$G$11)),"")</f>
        <v/>
      </c>
      <c r="I18" s="278" t="str">
        <f t="shared" si="5"/>
        <v>y</v>
      </c>
      <c r="J18" s="278" t="str">
        <f t="shared" si="5"/>
        <v>y</v>
      </c>
      <c r="K18" s="278" t="str">
        <f t="shared" si="5"/>
        <v>y</v>
      </c>
      <c r="L18" s="278" t="str">
        <f t="shared" si="5"/>
        <v>y</v>
      </c>
      <c r="M18" s="278" t="str">
        <f t="shared" si="5"/>
        <v>y</v>
      </c>
      <c r="N18" s="278" t="str">
        <f t="shared" si="5"/>
        <v>y</v>
      </c>
      <c r="O18" s="278" t="str">
        <f t="shared" si="5"/>
        <v>y</v>
      </c>
      <c r="P18" s="278" t="str">
        <f t="shared" si="5"/>
        <v>y</v>
      </c>
      <c r="Q18" s="278" t="str">
        <f t="shared" si="5"/>
        <v>y</v>
      </c>
      <c r="R18" s="278" t="str">
        <f t="shared" si="5"/>
        <v>y</v>
      </c>
      <c r="S18" s="278" t="str">
        <f t="shared" si="5"/>
        <v>y</v>
      </c>
      <c r="T18" s="278" t="str">
        <f t="shared" si="5"/>
        <v>y</v>
      </c>
      <c r="U18" s="278" t="str">
        <f t="shared" si="5"/>
        <v>y</v>
      </c>
      <c r="V18" s="278" t="str">
        <f t="shared" si="5"/>
        <v>y</v>
      </c>
      <c r="W18" s="278" t="str">
        <f t="shared" si="5"/>
        <v>y</v>
      </c>
      <c r="X18" s="278" t="str">
        <f t="shared" si="5"/>
        <v>y</v>
      </c>
      <c r="Y18" s="278" t="str">
        <f t="shared" si="7"/>
        <v>y</v>
      </c>
      <c r="Z18" s="278" t="str">
        <f t="shared" si="7"/>
        <v>y</v>
      </c>
      <c r="AA18" s="278" t="str">
        <f t="shared" si="7"/>
        <v>y</v>
      </c>
      <c r="AB18" s="278" t="str">
        <f t="shared" si="7"/>
        <v>y</v>
      </c>
      <c r="AC18" s="278" t="str">
        <f t="shared" si="7"/>
        <v>y</v>
      </c>
      <c r="AD18" s="278" t="str">
        <f t="shared" si="7"/>
        <v>y</v>
      </c>
      <c r="AE18" s="278" t="str">
        <f t="shared" si="7"/>
        <v>y</v>
      </c>
      <c r="AF18" s="278" t="str">
        <f t="shared" si="7"/>
        <v>y</v>
      </c>
      <c r="AG18" s="278" t="str">
        <f t="shared" si="7"/>
        <v>y</v>
      </c>
      <c r="AH18" s="278" t="str">
        <f t="shared" si="7"/>
        <v>y</v>
      </c>
      <c r="AI18" s="278" t="str">
        <f t="shared" si="7"/>
        <v>y</v>
      </c>
      <c r="AJ18" s="278" t="str">
        <f t="shared" si="7"/>
        <v>y</v>
      </c>
      <c r="AK18" s="278" t="str">
        <f t="shared" si="7"/>
        <v>y</v>
      </c>
      <c r="AL18" s="278" t="str">
        <f t="shared" si="7"/>
        <v>y</v>
      </c>
      <c r="AM18" s="278" t="str">
        <f t="shared" si="7"/>
        <v>y</v>
      </c>
      <c r="AN18" s="278" t="str">
        <f t="shared" si="7"/>
        <v>y</v>
      </c>
      <c r="AO18" s="278" t="str">
        <f t="shared" si="8"/>
        <v>y</v>
      </c>
      <c r="AP18" s="278" t="str">
        <f t="shared" si="8"/>
        <v>y</v>
      </c>
      <c r="AQ18" s="278" t="str">
        <f t="shared" si="8"/>
        <v>y</v>
      </c>
      <c r="AR18" s="278" t="str">
        <f t="shared" si="8"/>
        <v>y</v>
      </c>
      <c r="AS18" s="278" t="str">
        <f t="shared" si="8"/>
        <v>y</v>
      </c>
      <c r="AT18" s="278" t="str">
        <f t="shared" si="8"/>
        <v>y</v>
      </c>
      <c r="AU18" s="278" t="str">
        <f t="shared" si="8"/>
        <v>y</v>
      </c>
      <c r="AV18" s="278" t="str">
        <f t="shared" si="8"/>
        <v>y</v>
      </c>
      <c r="AW18" s="278" t="str">
        <f t="shared" si="8"/>
        <v>y</v>
      </c>
      <c r="AX18" s="278" t="str">
        <f t="shared" si="8"/>
        <v>y</v>
      </c>
      <c r="AY18" s="278" t="str">
        <f t="shared" si="8"/>
        <v>y</v>
      </c>
      <c r="AZ18" s="278" t="str">
        <f t="shared" si="8"/>
        <v>y</v>
      </c>
      <c r="BA18" s="278" t="str">
        <f t="shared" si="8"/>
        <v>y</v>
      </c>
      <c r="BB18" s="278" t="str">
        <f t="shared" si="8"/>
        <v>y</v>
      </c>
      <c r="BC18" s="278" t="str">
        <f t="shared" si="8"/>
        <v>y</v>
      </c>
      <c r="BD18" s="278" t="str">
        <f t="shared" si="8"/>
        <v>y</v>
      </c>
      <c r="BE18" s="278" t="str">
        <f t="shared" si="9"/>
        <v>y</v>
      </c>
      <c r="BF18" s="278" t="str">
        <f t="shared" si="9"/>
        <v>y</v>
      </c>
      <c r="BG18" s="278" t="str">
        <f t="shared" si="9"/>
        <v>y</v>
      </c>
      <c r="BH18" s="278" t="str">
        <f t="shared" si="9"/>
        <v>y</v>
      </c>
      <c r="BI18" s="278" t="str">
        <f t="shared" si="9"/>
        <v>y</v>
      </c>
      <c r="BJ18" s="278" t="str">
        <f t="shared" si="9"/>
        <v>y</v>
      </c>
      <c r="BK18" s="278" t="str">
        <f t="shared" si="9"/>
        <v>y</v>
      </c>
      <c r="BL18" s="278" t="str">
        <f t="shared" si="9"/>
        <v>y</v>
      </c>
      <c r="BM18" s="278" t="str">
        <f t="shared" si="9"/>
        <v>y</v>
      </c>
      <c r="BN18" s="278" t="str">
        <f t="shared" si="9"/>
        <v>y</v>
      </c>
      <c r="BO18" s="278" t="str">
        <f t="shared" si="9"/>
        <v>y</v>
      </c>
      <c r="BP18" s="278" t="str">
        <f t="shared" si="9"/>
        <v>y</v>
      </c>
      <c r="BQ18" s="278" t="str">
        <f t="shared" si="9"/>
        <v>y</v>
      </c>
      <c r="BR18" s="278" t="str">
        <f t="shared" si="9"/>
        <v>y</v>
      </c>
      <c r="BS18" s="278" t="str">
        <f t="shared" si="9"/>
        <v>y</v>
      </c>
      <c r="BT18" s="278" t="str">
        <f t="shared" si="9"/>
        <v>y</v>
      </c>
      <c r="BU18" s="278" t="str">
        <f t="shared" si="6"/>
        <v>y</v>
      </c>
      <c r="BV18" s="278" t="str">
        <f t="shared" si="3"/>
        <v>y</v>
      </c>
      <c r="BW18" s="278" t="str">
        <f t="shared" si="3"/>
        <v>y</v>
      </c>
      <c r="BX18" s="278" t="str">
        <f t="shared" si="3"/>
        <v>y</v>
      </c>
      <c r="BY18" s="278" t="str">
        <f t="shared" si="3"/>
        <v>y</v>
      </c>
      <c r="BZ18" s="278" t="str">
        <f t="shared" si="3"/>
        <v>y</v>
      </c>
      <c r="CA18" s="278" t="str">
        <f t="shared" si="3"/>
        <v>y</v>
      </c>
      <c r="CB18" s="278" t="str">
        <f t="shared" si="3"/>
        <v>y</v>
      </c>
      <c r="CC18" s="278" t="str">
        <f t="shared" si="3"/>
        <v>y</v>
      </c>
      <c r="CD18" s="278" t="str">
        <f t="shared" si="3"/>
        <v>y</v>
      </c>
      <c r="CE18" s="278" t="str">
        <f t="shared" si="3"/>
        <v>y</v>
      </c>
      <c r="CF18" s="278" t="str">
        <f t="shared" si="3"/>
        <v>y</v>
      </c>
      <c r="CG18" s="278" t="str">
        <f t="shared" si="3"/>
        <v>y</v>
      </c>
      <c r="CH18" s="278" t="str">
        <f t="shared" si="3"/>
        <v>y</v>
      </c>
      <c r="CI18" s="278" t="str">
        <f t="shared" si="3"/>
        <v>y</v>
      </c>
      <c r="CJ18" s="278" t="str">
        <f t="shared" si="3"/>
        <v>y</v>
      </c>
      <c r="CK18" s="278" t="str">
        <f t="shared" si="3"/>
        <v>y</v>
      </c>
      <c r="CL18" s="278" t="str">
        <f t="shared" si="3"/>
        <v>y</v>
      </c>
      <c r="CM18" s="278" t="str">
        <f t="shared" si="3"/>
        <v>y</v>
      </c>
      <c r="CN18" s="278" t="str">
        <f t="shared" si="3"/>
        <v>y</v>
      </c>
      <c r="CO18" s="278" t="str">
        <f t="shared" si="3"/>
        <v>y</v>
      </c>
      <c r="CP18" s="278" t="str">
        <f t="shared" si="3"/>
        <v>y</v>
      </c>
      <c r="CQ18" s="278" t="str">
        <f t="shared" si="3"/>
        <v>y</v>
      </c>
      <c r="CR18" s="278" t="str">
        <f t="shared" si="3"/>
        <v>y</v>
      </c>
      <c r="CS18" s="278" t="str">
        <f t="shared" si="3"/>
        <v>y</v>
      </c>
      <c r="CT18" s="278" t="str">
        <f t="shared" si="3"/>
        <v>y</v>
      </c>
      <c r="CU18" s="278" t="str">
        <f t="shared" si="3"/>
        <v>y</v>
      </c>
      <c r="CV18" s="278" t="str">
        <f t="shared" si="3"/>
        <v>y</v>
      </c>
      <c r="CW18" s="278" t="str">
        <f t="shared" si="3"/>
        <v>y</v>
      </c>
      <c r="CX18" s="278" t="str">
        <f t="shared" si="3"/>
        <v>y</v>
      </c>
      <c r="CY18" s="278" t="str">
        <f t="shared" si="3"/>
        <v>y</v>
      </c>
      <c r="CZ18" s="278" t="str">
        <f t="shared" si="3"/>
        <v>y</v>
      </c>
      <c r="DA18" s="278" t="str">
        <f t="shared" si="3"/>
        <v>y</v>
      </c>
      <c r="DB18" s="278" t="str">
        <f t="shared" si="3"/>
        <v>y</v>
      </c>
      <c r="DC18" s="278" t="str">
        <f t="shared" si="3"/>
        <v>y</v>
      </c>
      <c r="DD18" s="278" t="str">
        <f t="shared" si="3"/>
        <v>y</v>
      </c>
      <c r="DE18" s="279"/>
      <c r="DF18" s="279"/>
      <c r="DG18" s="279" t="str">
        <f>IF(AND($DE18&lt;&gt;"",$DF18&lt;&gt;""),NPV('Step 3-Fuel Switching'!$C$25,-$DE18*(1-'Step 3-Fuel Switching'!$C$27),$DF18*'Step 3-Fuel Switching'!$C$26*(1-'Step 3-Fuel Switching'!$C$27)),"")</f>
        <v/>
      </c>
    </row>
    <row r="19" spans="2:111" s="137" customFormat="1" ht="15" hidden="1" customHeight="1" x14ac:dyDescent="0.25">
      <c r="B19" s="274"/>
      <c r="C19" s="274"/>
      <c r="D19" s="274"/>
      <c r="E19" s="276"/>
      <c r="F19" s="277" t="str">
        <f t="shared" si="4"/>
        <v/>
      </c>
      <c r="G19" s="276"/>
      <c r="H19" s="277" t="str">
        <f>IFERROR(IF(E19="","",1-(SUM($E$12:E19)/$G$11)),"")</f>
        <v/>
      </c>
      <c r="I19" s="278" t="str">
        <f t="shared" si="5"/>
        <v>y</v>
      </c>
      <c r="J19" s="278" t="str">
        <f t="shared" si="5"/>
        <v>y</v>
      </c>
      <c r="K19" s="278" t="str">
        <f t="shared" si="5"/>
        <v>y</v>
      </c>
      <c r="L19" s="278" t="str">
        <f t="shared" si="5"/>
        <v>y</v>
      </c>
      <c r="M19" s="278" t="str">
        <f t="shared" si="5"/>
        <v>y</v>
      </c>
      <c r="N19" s="278" t="str">
        <f t="shared" si="5"/>
        <v>y</v>
      </c>
      <c r="O19" s="278" t="str">
        <f t="shared" si="5"/>
        <v>y</v>
      </c>
      <c r="P19" s="278" t="str">
        <f t="shared" si="5"/>
        <v>y</v>
      </c>
      <c r="Q19" s="278" t="str">
        <f t="shared" si="5"/>
        <v>y</v>
      </c>
      <c r="R19" s="278" t="str">
        <f t="shared" si="5"/>
        <v>y</v>
      </c>
      <c r="S19" s="278" t="str">
        <f t="shared" si="5"/>
        <v>y</v>
      </c>
      <c r="T19" s="278" t="str">
        <f t="shared" si="5"/>
        <v>y</v>
      </c>
      <c r="U19" s="278" t="str">
        <f t="shared" si="5"/>
        <v>y</v>
      </c>
      <c r="V19" s="278" t="str">
        <f t="shared" si="5"/>
        <v>y</v>
      </c>
      <c r="W19" s="278" t="str">
        <f t="shared" si="5"/>
        <v>y</v>
      </c>
      <c r="X19" s="278" t="str">
        <f t="shared" si="5"/>
        <v>y</v>
      </c>
      <c r="Y19" s="278" t="str">
        <f t="shared" si="7"/>
        <v>y</v>
      </c>
      <c r="Z19" s="278" t="str">
        <f t="shared" si="7"/>
        <v>y</v>
      </c>
      <c r="AA19" s="278" t="str">
        <f t="shared" si="7"/>
        <v>y</v>
      </c>
      <c r="AB19" s="278" t="str">
        <f t="shared" si="7"/>
        <v>y</v>
      </c>
      <c r="AC19" s="278" t="str">
        <f t="shared" si="7"/>
        <v>y</v>
      </c>
      <c r="AD19" s="278" t="str">
        <f t="shared" si="7"/>
        <v>y</v>
      </c>
      <c r="AE19" s="278" t="str">
        <f t="shared" si="7"/>
        <v>y</v>
      </c>
      <c r="AF19" s="278" t="str">
        <f t="shared" si="7"/>
        <v>y</v>
      </c>
      <c r="AG19" s="278" t="str">
        <f t="shared" si="7"/>
        <v>y</v>
      </c>
      <c r="AH19" s="278" t="str">
        <f t="shared" si="7"/>
        <v>y</v>
      </c>
      <c r="AI19" s="278" t="str">
        <f t="shared" si="7"/>
        <v>y</v>
      </c>
      <c r="AJ19" s="278" t="str">
        <f t="shared" si="7"/>
        <v>y</v>
      </c>
      <c r="AK19" s="278" t="str">
        <f t="shared" si="7"/>
        <v>y</v>
      </c>
      <c r="AL19" s="278" t="str">
        <f t="shared" si="7"/>
        <v>y</v>
      </c>
      <c r="AM19" s="278" t="str">
        <f t="shared" si="7"/>
        <v>y</v>
      </c>
      <c r="AN19" s="278" t="str">
        <f t="shared" si="7"/>
        <v>y</v>
      </c>
      <c r="AO19" s="278" t="str">
        <f t="shared" si="8"/>
        <v>y</v>
      </c>
      <c r="AP19" s="278" t="str">
        <f t="shared" si="8"/>
        <v>y</v>
      </c>
      <c r="AQ19" s="278" t="str">
        <f t="shared" si="8"/>
        <v>y</v>
      </c>
      <c r="AR19" s="278" t="str">
        <f t="shared" si="8"/>
        <v>y</v>
      </c>
      <c r="AS19" s="278" t="str">
        <f t="shared" si="8"/>
        <v>y</v>
      </c>
      <c r="AT19" s="278" t="str">
        <f t="shared" si="8"/>
        <v>y</v>
      </c>
      <c r="AU19" s="278" t="str">
        <f t="shared" si="8"/>
        <v>y</v>
      </c>
      <c r="AV19" s="278" t="str">
        <f t="shared" si="8"/>
        <v>y</v>
      </c>
      <c r="AW19" s="278" t="str">
        <f t="shared" si="8"/>
        <v>y</v>
      </c>
      <c r="AX19" s="278" t="str">
        <f t="shared" si="8"/>
        <v>y</v>
      </c>
      <c r="AY19" s="278" t="str">
        <f t="shared" si="8"/>
        <v>y</v>
      </c>
      <c r="AZ19" s="278" t="str">
        <f t="shared" si="8"/>
        <v>y</v>
      </c>
      <c r="BA19" s="278" t="str">
        <f t="shared" si="8"/>
        <v>y</v>
      </c>
      <c r="BB19" s="278" t="str">
        <f t="shared" si="8"/>
        <v>y</v>
      </c>
      <c r="BC19" s="278" t="str">
        <f t="shared" si="8"/>
        <v>y</v>
      </c>
      <c r="BD19" s="278" t="str">
        <f t="shared" si="8"/>
        <v>y</v>
      </c>
      <c r="BE19" s="278" t="str">
        <f t="shared" si="9"/>
        <v>y</v>
      </c>
      <c r="BF19" s="278" t="str">
        <f t="shared" si="9"/>
        <v>y</v>
      </c>
      <c r="BG19" s="278" t="str">
        <f t="shared" si="9"/>
        <v>y</v>
      </c>
      <c r="BH19" s="278" t="str">
        <f t="shared" si="9"/>
        <v>y</v>
      </c>
      <c r="BI19" s="278" t="str">
        <f t="shared" si="9"/>
        <v>y</v>
      </c>
      <c r="BJ19" s="278" t="str">
        <f t="shared" si="9"/>
        <v>y</v>
      </c>
      <c r="BK19" s="278" t="str">
        <f t="shared" si="9"/>
        <v>y</v>
      </c>
      <c r="BL19" s="278" t="str">
        <f t="shared" si="9"/>
        <v>y</v>
      </c>
      <c r="BM19" s="278" t="str">
        <f t="shared" si="9"/>
        <v>y</v>
      </c>
      <c r="BN19" s="278" t="str">
        <f t="shared" si="9"/>
        <v>y</v>
      </c>
      <c r="BO19" s="278" t="str">
        <f t="shared" si="9"/>
        <v>y</v>
      </c>
      <c r="BP19" s="278" t="str">
        <f t="shared" si="9"/>
        <v>y</v>
      </c>
      <c r="BQ19" s="278" t="str">
        <f t="shared" si="9"/>
        <v>y</v>
      </c>
      <c r="BR19" s="278" t="str">
        <f t="shared" si="9"/>
        <v>y</v>
      </c>
      <c r="BS19" s="278" t="str">
        <f t="shared" si="9"/>
        <v>y</v>
      </c>
      <c r="BT19" s="278" t="str">
        <f t="shared" si="9"/>
        <v>y</v>
      </c>
      <c r="BU19" s="278" t="str">
        <f t="shared" si="6"/>
        <v>y</v>
      </c>
      <c r="BV19" s="278" t="str">
        <f t="shared" si="3"/>
        <v>y</v>
      </c>
      <c r="BW19" s="278" t="str">
        <f t="shared" si="3"/>
        <v>y</v>
      </c>
      <c r="BX19" s="278" t="str">
        <f t="shared" si="3"/>
        <v>y</v>
      </c>
      <c r="BY19" s="278" t="str">
        <f t="shared" si="3"/>
        <v>y</v>
      </c>
      <c r="BZ19" s="278" t="str">
        <f t="shared" si="3"/>
        <v>y</v>
      </c>
      <c r="CA19" s="278" t="str">
        <f t="shared" si="3"/>
        <v>y</v>
      </c>
      <c r="CB19" s="278" t="str">
        <f t="shared" si="3"/>
        <v>y</v>
      </c>
      <c r="CC19" s="278" t="str">
        <f t="shared" si="3"/>
        <v>y</v>
      </c>
      <c r="CD19" s="278" t="str">
        <f t="shared" si="3"/>
        <v>y</v>
      </c>
      <c r="CE19" s="278" t="str">
        <f t="shared" si="3"/>
        <v>y</v>
      </c>
      <c r="CF19" s="278" t="str">
        <f t="shared" ref="CF19:CU30" si="10">IF($H19&lt;CF$11,"x","y")</f>
        <v>y</v>
      </c>
      <c r="CG19" s="278" t="str">
        <f t="shared" si="10"/>
        <v>y</v>
      </c>
      <c r="CH19" s="278" t="str">
        <f t="shared" si="10"/>
        <v>y</v>
      </c>
      <c r="CI19" s="278" t="str">
        <f t="shared" si="10"/>
        <v>y</v>
      </c>
      <c r="CJ19" s="278" t="str">
        <f t="shared" si="10"/>
        <v>y</v>
      </c>
      <c r="CK19" s="278" t="str">
        <f t="shared" si="10"/>
        <v>y</v>
      </c>
      <c r="CL19" s="278" t="str">
        <f t="shared" si="10"/>
        <v>y</v>
      </c>
      <c r="CM19" s="278" t="str">
        <f t="shared" si="10"/>
        <v>y</v>
      </c>
      <c r="CN19" s="278" t="str">
        <f t="shared" si="10"/>
        <v>y</v>
      </c>
      <c r="CO19" s="278" t="str">
        <f t="shared" si="10"/>
        <v>y</v>
      </c>
      <c r="CP19" s="278" t="str">
        <f t="shared" si="10"/>
        <v>y</v>
      </c>
      <c r="CQ19" s="278" t="str">
        <f t="shared" si="10"/>
        <v>y</v>
      </c>
      <c r="CR19" s="278" t="str">
        <f t="shared" si="10"/>
        <v>y</v>
      </c>
      <c r="CS19" s="278" t="str">
        <f t="shared" si="10"/>
        <v>y</v>
      </c>
      <c r="CT19" s="278" t="str">
        <f t="shared" si="10"/>
        <v>y</v>
      </c>
      <c r="CU19" s="278" t="str">
        <f t="shared" si="10"/>
        <v>y</v>
      </c>
      <c r="CV19" s="278" t="str">
        <f t="shared" ref="CV19:DD28" si="11">IF($H19&lt;CV$11,"x","y")</f>
        <v>y</v>
      </c>
      <c r="CW19" s="278" t="str">
        <f t="shared" si="11"/>
        <v>y</v>
      </c>
      <c r="CX19" s="278" t="str">
        <f t="shared" si="11"/>
        <v>y</v>
      </c>
      <c r="CY19" s="278" t="str">
        <f t="shared" si="11"/>
        <v>y</v>
      </c>
      <c r="CZ19" s="278" t="str">
        <f t="shared" si="11"/>
        <v>y</v>
      </c>
      <c r="DA19" s="278" t="str">
        <f t="shared" si="11"/>
        <v>y</v>
      </c>
      <c r="DB19" s="278" t="str">
        <f t="shared" si="11"/>
        <v>y</v>
      </c>
      <c r="DC19" s="278" t="str">
        <f t="shared" si="11"/>
        <v>y</v>
      </c>
      <c r="DD19" s="278" t="str">
        <f t="shared" si="11"/>
        <v>y</v>
      </c>
      <c r="DE19" s="279"/>
      <c r="DF19" s="279"/>
      <c r="DG19" s="279" t="str">
        <f>IF(AND($DE19&lt;&gt;"",$DF19&lt;&gt;""),NPV('Step 3-Fuel Switching'!$C$25,-$DE19*(1-'Step 3-Fuel Switching'!$C$27),$DF19*'Step 3-Fuel Switching'!$C$26*(1-'Step 3-Fuel Switching'!$C$27)),"")</f>
        <v/>
      </c>
    </row>
    <row r="20" spans="2:111" s="137" customFormat="1" ht="15" hidden="1" customHeight="1" x14ac:dyDescent="0.25">
      <c r="B20" s="274"/>
      <c r="C20" s="274"/>
      <c r="D20" s="274"/>
      <c r="E20" s="276"/>
      <c r="F20" s="277" t="str">
        <f t="shared" si="4"/>
        <v/>
      </c>
      <c r="G20" s="276"/>
      <c r="H20" s="277" t="str">
        <f>IFERROR(IF(E20="","",1-(SUM($E$12:E20)/$G$11)),"")</f>
        <v/>
      </c>
      <c r="I20" s="278" t="str">
        <f t="shared" si="5"/>
        <v>y</v>
      </c>
      <c r="J20" s="278" t="str">
        <f t="shared" si="5"/>
        <v>y</v>
      </c>
      <c r="K20" s="278" t="str">
        <f t="shared" si="5"/>
        <v>y</v>
      </c>
      <c r="L20" s="278" t="str">
        <f t="shared" si="5"/>
        <v>y</v>
      </c>
      <c r="M20" s="278" t="str">
        <f t="shared" si="5"/>
        <v>y</v>
      </c>
      <c r="N20" s="278" t="str">
        <f t="shared" si="5"/>
        <v>y</v>
      </c>
      <c r="O20" s="278" t="str">
        <f t="shared" si="5"/>
        <v>y</v>
      </c>
      <c r="P20" s="278" t="str">
        <f t="shared" si="5"/>
        <v>y</v>
      </c>
      <c r="Q20" s="278" t="str">
        <f t="shared" si="5"/>
        <v>y</v>
      </c>
      <c r="R20" s="278" t="str">
        <f t="shared" si="5"/>
        <v>y</v>
      </c>
      <c r="S20" s="278" t="str">
        <f t="shared" si="5"/>
        <v>y</v>
      </c>
      <c r="T20" s="278" t="str">
        <f t="shared" si="5"/>
        <v>y</v>
      </c>
      <c r="U20" s="278" t="str">
        <f t="shared" si="5"/>
        <v>y</v>
      </c>
      <c r="V20" s="278" t="str">
        <f t="shared" si="5"/>
        <v>y</v>
      </c>
      <c r="W20" s="278" t="str">
        <f t="shared" si="5"/>
        <v>y</v>
      </c>
      <c r="X20" s="278" t="str">
        <f t="shared" si="5"/>
        <v>y</v>
      </c>
      <c r="Y20" s="278" t="str">
        <f t="shared" si="7"/>
        <v>y</v>
      </c>
      <c r="Z20" s="278" t="str">
        <f t="shared" si="7"/>
        <v>y</v>
      </c>
      <c r="AA20" s="278" t="str">
        <f t="shared" si="7"/>
        <v>y</v>
      </c>
      <c r="AB20" s="278" t="str">
        <f t="shared" si="7"/>
        <v>y</v>
      </c>
      <c r="AC20" s="278" t="str">
        <f t="shared" si="7"/>
        <v>y</v>
      </c>
      <c r="AD20" s="278" t="str">
        <f t="shared" si="7"/>
        <v>y</v>
      </c>
      <c r="AE20" s="278" t="str">
        <f t="shared" si="7"/>
        <v>y</v>
      </c>
      <c r="AF20" s="278" t="str">
        <f t="shared" si="7"/>
        <v>y</v>
      </c>
      <c r="AG20" s="278" t="str">
        <f t="shared" si="7"/>
        <v>y</v>
      </c>
      <c r="AH20" s="278" t="str">
        <f t="shared" si="7"/>
        <v>y</v>
      </c>
      <c r="AI20" s="278" t="str">
        <f t="shared" si="7"/>
        <v>y</v>
      </c>
      <c r="AJ20" s="278" t="str">
        <f t="shared" si="7"/>
        <v>y</v>
      </c>
      <c r="AK20" s="278" t="str">
        <f t="shared" si="7"/>
        <v>y</v>
      </c>
      <c r="AL20" s="278" t="str">
        <f t="shared" si="7"/>
        <v>y</v>
      </c>
      <c r="AM20" s="278" t="str">
        <f t="shared" si="7"/>
        <v>y</v>
      </c>
      <c r="AN20" s="278" t="str">
        <f t="shared" si="7"/>
        <v>y</v>
      </c>
      <c r="AO20" s="278" t="str">
        <f t="shared" si="8"/>
        <v>y</v>
      </c>
      <c r="AP20" s="278" t="str">
        <f t="shared" si="8"/>
        <v>y</v>
      </c>
      <c r="AQ20" s="278" t="str">
        <f t="shared" si="8"/>
        <v>y</v>
      </c>
      <c r="AR20" s="278" t="str">
        <f t="shared" si="8"/>
        <v>y</v>
      </c>
      <c r="AS20" s="278" t="str">
        <f t="shared" si="8"/>
        <v>y</v>
      </c>
      <c r="AT20" s="278" t="str">
        <f t="shared" si="8"/>
        <v>y</v>
      </c>
      <c r="AU20" s="278" t="str">
        <f t="shared" si="8"/>
        <v>y</v>
      </c>
      <c r="AV20" s="278" t="str">
        <f t="shared" si="8"/>
        <v>y</v>
      </c>
      <c r="AW20" s="278" t="str">
        <f t="shared" si="8"/>
        <v>y</v>
      </c>
      <c r="AX20" s="278" t="str">
        <f t="shared" si="8"/>
        <v>y</v>
      </c>
      <c r="AY20" s="278" t="str">
        <f t="shared" si="8"/>
        <v>y</v>
      </c>
      <c r="AZ20" s="278" t="str">
        <f t="shared" si="8"/>
        <v>y</v>
      </c>
      <c r="BA20" s="278" t="str">
        <f t="shared" si="8"/>
        <v>y</v>
      </c>
      <c r="BB20" s="278" t="str">
        <f t="shared" si="8"/>
        <v>y</v>
      </c>
      <c r="BC20" s="278" t="str">
        <f t="shared" si="8"/>
        <v>y</v>
      </c>
      <c r="BD20" s="278" t="str">
        <f t="shared" si="8"/>
        <v>y</v>
      </c>
      <c r="BE20" s="278" t="str">
        <f t="shared" si="9"/>
        <v>y</v>
      </c>
      <c r="BF20" s="278" t="str">
        <f t="shared" si="9"/>
        <v>y</v>
      </c>
      <c r="BG20" s="278" t="str">
        <f t="shared" si="9"/>
        <v>y</v>
      </c>
      <c r="BH20" s="278" t="str">
        <f t="shared" si="9"/>
        <v>y</v>
      </c>
      <c r="BI20" s="278" t="str">
        <f t="shared" si="9"/>
        <v>y</v>
      </c>
      <c r="BJ20" s="278" t="str">
        <f t="shared" si="9"/>
        <v>y</v>
      </c>
      <c r="BK20" s="278" t="str">
        <f t="shared" si="9"/>
        <v>y</v>
      </c>
      <c r="BL20" s="278" t="str">
        <f t="shared" si="9"/>
        <v>y</v>
      </c>
      <c r="BM20" s="278" t="str">
        <f t="shared" si="9"/>
        <v>y</v>
      </c>
      <c r="BN20" s="278" t="str">
        <f t="shared" si="9"/>
        <v>y</v>
      </c>
      <c r="BO20" s="278" t="str">
        <f t="shared" si="9"/>
        <v>y</v>
      </c>
      <c r="BP20" s="278" t="str">
        <f t="shared" si="9"/>
        <v>y</v>
      </c>
      <c r="BQ20" s="278" t="str">
        <f t="shared" si="9"/>
        <v>y</v>
      </c>
      <c r="BR20" s="278" t="str">
        <f t="shared" si="9"/>
        <v>y</v>
      </c>
      <c r="BS20" s="278" t="str">
        <f t="shared" si="9"/>
        <v>y</v>
      </c>
      <c r="BT20" s="278" t="str">
        <f t="shared" si="9"/>
        <v>y</v>
      </c>
      <c r="BU20" s="278" t="str">
        <f t="shared" si="6"/>
        <v>y</v>
      </c>
      <c r="BV20" s="278" t="str">
        <f t="shared" si="6"/>
        <v>y</v>
      </c>
      <c r="BW20" s="278" t="str">
        <f t="shared" si="6"/>
        <v>y</v>
      </c>
      <c r="BX20" s="278" t="str">
        <f t="shared" si="6"/>
        <v>y</v>
      </c>
      <c r="BY20" s="278" t="str">
        <f t="shared" si="6"/>
        <v>y</v>
      </c>
      <c r="BZ20" s="278" t="str">
        <f t="shared" si="6"/>
        <v>y</v>
      </c>
      <c r="CA20" s="278" t="str">
        <f t="shared" si="6"/>
        <v>y</v>
      </c>
      <c r="CB20" s="278" t="str">
        <f t="shared" si="6"/>
        <v>y</v>
      </c>
      <c r="CC20" s="278" t="str">
        <f t="shared" si="6"/>
        <v>y</v>
      </c>
      <c r="CD20" s="278" t="str">
        <f t="shared" si="6"/>
        <v>y</v>
      </c>
      <c r="CE20" s="278" t="str">
        <f t="shared" si="6"/>
        <v>y</v>
      </c>
      <c r="CF20" s="278" t="str">
        <f t="shared" si="6"/>
        <v>y</v>
      </c>
      <c r="CG20" s="278" t="str">
        <f t="shared" si="6"/>
        <v>y</v>
      </c>
      <c r="CH20" s="278" t="str">
        <f t="shared" si="6"/>
        <v>y</v>
      </c>
      <c r="CI20" s="278" t="str">
        <f t="shared" si="6"/>
        <v>y</v>
      </c>
      <c r="CJ20" s="278" t="str">
        <f t="shared" si="6"/>
        <v>y</v>
      </c>
      <c r="CK20" s="278" t="str">
        <f t="shared" si="10"/>
        <v>y</v>
      </c>
      <c r="CL20" s="278" t="str">
        <f t="shared" si="10"/>
        <v>y</v>
      </c>
      <c r="CM20" s="278" t="str">
        <f t="shared" si="10"/>
        <v>y</v>
      </c>
      <c r="CN20" s="278" t="str">
        <f t="shared" si="10"/>
        <v>y</v>
      </c>
      <c r="CO20" s="278" t="str">
        <f t="shared" si="10"/>
        <v>y</v>
      </c>
      <c r="CP20" s="278" t="str">
        <f t="shared" si="10"/>
        <v>y</v>
      </c>
      <c r="CQ20" s="278" t="str">
        <f t="shared" si="10"/>
        <v>y</v>
      </c>
      <c r="CR20" s="278" t="str">
        <f t="shared" si="10"/>
        <v>y</v>
      </c>
      <c r="CS20" s="278" t="str">
        <f t="shared" si="10"/>
        <v>y</v>
      </c>
      <c r="CT20" s="278" t="str">
        <f t="shared" si="10"/>
        <v>y</v>
      </c>
      <c r="CU20" s="278" t="str">
        <f t="shared" si="10"/>
        <v>y</v>
      </c>
      <c r="CV20" s="278" t="str">
        <f t="shared" si="11"/>
        <v>y</v>
      </c>
      <c r="CW20" s="278" t="str">
        <f t="shared" si="11"/>
        <v>y</v>
      </c>
      <c r="CX20" s="278" t="str">
        <f t="shared" si="11"/>
        <v>y</v>
      </c>
      <c r="CY20" s="278" t="str">
        <f t="shared" si="11"/>
        <v>y</v>
      </c>
      <c r="CZ20" s="278" t="str">
        <f t="shared" si="11"/>
        <v>y</v>
      </c>
      <c r="DA20" s="278" t="str">
        <f t="shared" si="11"/>
        <v>y</v>
      </c>
      <c r="DB20" s="278" t="str">
        <f t="shared" si="11"/>
        <v>y</v>
      </c>
      <c r="DC20" s="278" t="str">
        <f t="shared" si="11"/>
        <v>y</v>
      </c>
      <c r="DD20" s="278" t="str">
        <f t="shared" si="11"/>
        <v>y</v>
      </c>
      <c r="DE20" s="279"/>
      <c r="DF20" s="279"/>
      <c r="DG20" s="279" t="str">
        <f>IF(AND($DE20&lt;&gt;"",$DF20&lt;&gt;""),NPV('Step 3-Fuel Switching'!$C$25,-$DE20*(1-'Step 3-Fuel Switching'!$C$27),$DF20*'Step 3-Fuel Switching'!$C$26*(1-'Step 3-Fuel Switching'!$C$27)),"")</f>
        <v/>
      </c>
    </row>
    <row r="21" spans="2:111" s="137" customFormat="1" ht="15" hidden="1" customHeight="1" x14ac:dyDescent="0.25">
      <c r="B21" s="274"/>
      <c r="C21" s="274"/>
      <c r="D21" s="274"/>
      <c r="E21" s="276"/>
      <c r="F21" s="277" t="str">
        <f t="shared" si="4"/>
        <v/>
      </c>
      <c r="G21" s="276"/>
      <c r="H21" s="277" t="str">
        <f>IFERROR(IF(E21="","",1-(SUM($E$12:E21)/$G$11)),"")</f>
        <v/>
      </c>
      <c r="I21" s="278" t="str">
        <f t="shared" si="5"/>
        <v>y</v>
      </c>
      <c r="J21" s="278" t="str">
        <f t="shared" si="5"/>
        <v>y</v>
      </c>
      <c r="K21" s="278" t="str">
        <f t="shared" si="5"/>
        <v>y</v>
      </c>
      <c r="L21" s="278" t="str">
        <f t="shared" si="5"/>
        <v>y</v>
      </c>
      <c r="M21" s="278" t="str">
        <f t="shared" si="5"/>
        <v>y</v>
      </c>
      <c r="N21" s="278" t="str">
        <f t="shared" si="5"/>
        <v>y</v>
      </c>
      <c r="O21" s="278" t="str">
        <f t="shared" si="5"/>
        <v>y</v>
      </c>
      <c r="P21" s="278" t="str">
        <f t="shared" si="5"/>
        <v>y</v>
      </c>
      <c r="Q21" s="278" t="str">
        <f t="shared" si="5"/>
        <v>y</v>
      </c>
      <c r="R21" s="278" t="str">
        <f t="shared" si="5"/>
        <v>y</v>
      </c>
      <c r="S21" s="278" t="str">
        <f t="shared" si="5"/>
        <v>y</v>
      </c>
      <c r="T21" s="278" t="str">
        <f t="shared" si="5"/>
        <v>y</v>
      </c>
      <c r="U21" s="278" t="str">
        <f t="shared" si="5"/>
        <v>y</v>
      </c>
      <c r="V21" s="278" t="str">
        <f t="shared" si="5"/>
        <v>y</v>
      </c>
      <c r="W21" s="278" t="str">
        <f t="shared" si="5"/>
        <v>y</v>
      </c>
      <c r="X21" s="278" t="str">
        <f t="shared" si="5"/>
        <v>y</v>
      </c>
      <c r="Y21" s="278" t="str">
        <f t="shared" si="7"/>
        <v>y</v>
      </c>
      <c r="Z21" s="278" t="str">
        <f t="shared" si="7"/>
        <v>y</v>
      </c>
      <c r="AA21" s="278" t="str">
        <f t="shared" si="7"/>
        <v>y</v>
      </c>
      <c r="AB21" s="278" t="str">
        <f t="shared" si="7"/>
        <v>y</v>
      </c>
      <c r="AC21" s="278" t="str">
        <f t="shared" si="7"/>
        <v>y</v>
      </c>
      <c r="AD21" s="278" t="str">
        <f t="shared" si="7"/>
        <v>y</v>
      </c>
      <c r="AE21" s="278" t="str">
        <f t="shared" si="7"/>
        <v>y</v>
      </c>
      <c r="AF21" s="278" t="str">
        <f t="shared" si="7"/>
        <v>y</v>
      </c>
      <c r="AG21" s="278" t="str">
        <f t="shared" si="7"/>
        <v>y</v>
      </c>
      <c r="AH21" s="278" t="str">
        <f t="shared" si="7"/>
        <v>y</v>
      </c>
      <c r="AI21" s="278" t="str">
        <f t="shared" si="7"/>
        <v>y</v>
      </c>
      <c r="AJ21" s="278" t="str">
        <f t="shared" si="7"/>
        <v>y</v>
      </c>
      <c r="AK21" s="278" t="str">
        <f t="shared" si="7"/>
        <v>y</v>
      </c>
      <c r="AL21" s="278" t="str">
        <f t="shared" si="7"/>
        <v>y</v>
      </c>
      <c r="AM21" s="278" t="str">
        <f t="shared" si="7"/>
        <v>y</v>
      </c>
      <c r="AN21" s="278" t="str">
        <f t="shared" si="7"/>
        <v>y</v>
      </c>
      <c r="AO21" s="278" t="str">
        <f t="shared" si="8"/>
        <v>y</v>
      </c>
      <c r="AP21" s="278" t="str">
        <f t="shared" si="8"/>
        <v>y</v>
      </c>
      <c r="AQ21" s="278" t="str">
        <f t="shared" si="8"/>
        <v>y</v>
      </c>
      <c r="AR21" s="278" t="str">
        <f t="shared" si="8"/>
        <v>y</v>
      </c>
      <c r="AS21" s="278" t="str">
        <f t="shared" si="8"/>
        <v>y</v>
      </c>
      <c r="AT21" s="278" t="str">
        <f t="shared" si="8"/>
        <v>y</v>
      </c>
      <c r="AU21" s="278" t="str">
        <f t="shared" si="8"/>
        <v>y</v>
      </c>
      <c r="AV21" s="278" t="str">
        <f t="shared" si="8"/>
        <v>y</v>
      </c>
      <c r="AW21" s="278" t="str">
        <f t="shared" si="8"/>
        <v>y</v>
      </c>
      <c r="AX21" s="278" t="str">
        <f t="shared" si="8"/>
        <v>y</v>
      </c>
      <c r="AY21" s="278" t="str">
        <f t="shared" si="8"/>
        <v>y</v>
      </c>
      <c r="AZ21" s="278" t="str">
        <f t="shared" si="8"/>
        <v>y</v>
      </c>
      <c r="BA21" s="278" t="str">
        <f t="shared" si="8"/>
        <v>y</v>
      </c>
      <c r="BB21" s="278" t="str">
        <f t="shared" si="8"/>
        <v>y</v>
      </c>
      <c r="BC21" s="278" t="str">
        <f t="shared" si="8"/>
        <v>y</v>
      </c>
      <c r="BD21" s="278" t="str">
        <f t="shared" si="8"/>
        <v>y</v>
      </c>
      <c r="BE21" s="278" t="str">
        <f t="shared" si="9"/>
        <v>y</v>
      </c>
      <c r="BF21" s="278" t="str">
        <f t="shared" si="9"/>
        <v>y</v>
      </c>
      <c r="BG21" s="278" t="str">
        <f t="shared" si="9"/>
        <v>y</v>
      </c>
      <c r="BH21" s="278" t="str">
        <f t="shared" si="9"/>
        <v>y</v>
      </c>
      <c r="BI21" s="278" t="str">
        <f t="shared" si="9"/>
        <v>y</v>
      </c>
      <c r="BJ21" s="278" t="str">
        <f t="shared" si="9"/>
        <v>y</v>
      </c>
      <c r="BK21" s="278" t="str">
        <f t="shared" si="9"/>
        <v>y</v>
      </c>
      <c r="BL21" s="278" t="str">
        <f t="shared" si="9"/>
        <v>y</v>
      </c>
      <c r="BM21" s="278" t="str">
        <f t="shared" si="9"/>
        <v>y</v>
      </c>
      <c r="BN21" s="278" t="str">
        <f t="shared" si="9"/>
        <v>y</v>
      </c>
      <c r="BO21" s="278" t="str">
        <f t="shared" si="9"/>
        <v>y</v>
      </c>
      <c r="BP21" s="278" t="str">
        <f t="shared" si="9"/>
        <v>y</v>
      </c>
      <c r="BQ21" s="278" t="str">
        <f t="shared" si="9"/>
        <v>y</v>
      </c>
      <c r="BR21" s="278" t="str">
        <f t="shared" si="9"/>
        <v>y</v>
      </c>
      <c r="BS21" s="278" t="str">
        <f t="shared" si="9"/>
        <v>y</v>
      </c>
      <c r="BT21" s="278" t="str">
        <f t="shared" si="9"/>
        <v>y</v>
      </c>
      <c r="BU21" s="278" t="str">
        <f t="shared" si="6"/>
        <v>y</v>
      </c>
      <c r="BV21" s="278" t="str">
        <f t="shared" si="6"/>
        <v>y</v>
      </c>
      <c r="BW21" s="278" t="str">
        <f t="shared" si="6"/>
        <v>y</v>
      </c>
      <c r="BX21" s="278" t="str">
        <f t="shared" si="6"/>
        <v>y</v>
      </c>
      <c r="BY21" s="278" t="str">
        <f t="shared" si="6"/>
        <v>y</v>
      </c>
      <c r="BZ21" s="278" t="str">
        <f t="shared" si="6"/>
        <v>y</v>
      </c>
      <c r="CA21" s="278" t="str">
        <f t="shared" si="6"/>
        <v>y</v>
      </c>
      <c r="CB21" s="278" t="str">
        <f t="shared" si="6"/>
        <v>y</v>
      </c>
      <c r="CC21" s="278" t="str">
        <f t="shared" si="6"/>
        <v>y</v>
      </c>
      <c r="CD21" s="278" t="str">
        <f t="shared" si="6"/>
        <v>y</v>
      </c>
      <c r="CE21" s="278" t="str">
        <f t="shared" si="6"/>
        <v>y</v>
      </c>
      <c r="CF21" s="278" t="str">
        <f t="shared" si="6"/>
        <v>y</v>
      </c>
      <c r="CG21" s="278" t="str">
        <f t="shared" si="6"/>
        <v>y</v>
      </c>
      <c r="CH21" s="278" t="str">
        <f t="shared" si="6"/>
        <v>y</v>
      </c>
      <c r="CI21" s="278" t="str">
        <f t="shared" si="6"/>
        <v>y</v>
      </c>
      <c r="CJ21" s="278" t="str">
        <f t="shared" si="6"/>
        <v>y</v>
      </c>
      <c r="CK21" s="278" t="str">
        <f t="shared" si="10"/>
        <v>y</v>
      </c>
      <c r="CL21" s="278" t="str">
        <f t="shared" si="10"/>
        <v>y</v>
      </c>
      <c r="CM21" s="278" t="str">
        <f t="shared" si="10"/>
        <v>y</v>
      </c>
      <c r="CN21" s="278" t="str">
        <f t="shared" si="10"/>
        <v>y</v>
      </c>
      <c r="CO21" s="278" t="str">
        <f t="shared" si="10"/>
        <v>y</v>
      </c>
      <c r="CP21" s="278" t="str">
        <f t="shared" si="10"/>
        <v>y</v>
      </c>
      <c r="CQ21" s="278" t="str">
        <f t="shared" si="10"/>
        <v>y</v>
      </c>
      <c r="CR21" s="278" t="str">
        <f t="shared" si="10"/>
        <v>y</v>
      </c>
      <c r="CS21" s="278" t="str">
        <f t="shared" si="10"/>
        <v>y</v>
      </c>
      <c r="CT21" s="278" t="str">
        <f t="shared" si="10"/>
        <v>y</v>
      </c>
      <c r="CU21" s="278" t="str">
        <f t="shared" si="10"/>
        <v>y</v>
      </c>
      <c r="CV21" s="278" t="str">
        <f t="shared" si="11"/>
        <v>y</v>
      </c>
      <c r="CW21" s="278" t="str">
        <f t="shared" si="11"/>
        <v>y</v>
      </c>
      <c r="CX21" s="278" t="str">
        <f t="shared" si="11"/>
        <v>y</v>
      </c>
      <c r="CY21" s="278" t="str">
        <f t="shared" si="11"/>
        <v>y</v>
      </c>
      <c r="CZ21" s="278" t="str">
        <f t="shared" si="11"/>
        <v>y</v>
      </c>
      <c r="DA21" s="278" t="str">
        <f t="shared" si="11"/>
        <v>y</v>
      </c>
      <c r="DB21" s="278" t="str">
        <f t="shared" si="11"/>
        <v>y</v>
      </c>
      <c r="DC21" s="278" t="str">
        <f t="shared" si="11"/>
        <v>y</v>
      </c>
      <c r="DD21" s="278" t="str">
        <f t="shared" si="11"/>
        <v>y</v>
      </c>
      <c r="DE21" s="279"/>
      <c r="DF21" s="279"/>
      <c r="DG21" s="279" t="str">
        <f>IF(AND($DE21&lt;&gt;"",$DF21&lt;&gt;""),NPV('Step 3-Fuel Switching'!$C$25,-$DE21*(1-'Step 3-Fuel Switching'!$C$27),$DF21*'Step 3-Fuel Switching'!$C$26*(1-'Step 3-Fuel Switching'!$C$27)),"")</f>
        <v/>
      </c>
    </row>
    <row r="22" spans="2:111" s="137" customFormat="1" ht="15" hidden="1" customHeight="1" x14ac:dyDescent="0.25">
      <c r="B22" s="274"/>
      <c r="C22" s="274"/>
      <c r="D22" s="274"/>
      <c r="E22" s="276"/>
      <c r="F22" s="277" t="str">
        <f t="shared" si="4"/>
        <v/>
      </c>
      <c r="G22" s="276"/>
      <c r="H22" s="277" t="str">
        <f>IFERROR(IF(E22="","",1-(SUM($E$12:E22)/$G$11)),"")</f>
        <v/>
      </c>
      <c r="I22" s="278" t="str">
        <f t="shared" si="5"/>
        <v>y</v>
      </c>
      <c r="J22" s="278" t="str">
        <f t="shared" si="5"/>
        <v>y</v>
      </c>
      <c r="K22" s="278" t="str">
        <f t="shared" si="5"/>
        <v>y</v>
      </c>
      <c r="L22" s="278" t="str">
        <f t="shared" si="5"/>
        <v>y</v>
      </c>
      <c r="M22" s="278" t="str">
        <f t="shared" si="5"/>
        <v>y</v>
      </c>
      <c r="N22" s="278" t="str">
        <f t="shared" si="5"/>
        <v>y</v>
      </c>
      <c r="O22" s="278" t="str">
        <f t="shared" si="5"/>
        <v>y</v>
      </c>
      <c r="P22" s="278" t="str">
        <f t="shared" si="5"/>
        <v>y</v>
      </c>
      <c r="Q22" s="278" t="str">
        <f t="shared" si="5"/>
        <v>y</v>
      </c>
      <c r="R22" s="278" t="str">
        <f t="shared" si="5"/>
        <v>y</v>
      </c>
      <c r="S22" s="278" t="str">
        <f t="shared" si="5"/>
        <v>y</v>
      </c>
      <c r="T22" s="278" t="str">
        <f t="shared" si="5"/>
        <v>y</v>
      </c>
      <c r="U22" s="278" t="str">
        <f t="shared" si="5"/>
        <v>y</v>
      </c>
      <c r="V22" s="278" t="str">
        <f t="shared" si="5"/>
        <v>y</v>
      </c>
      <c r="W22" s="278" t="str">
        <f t="shared" si="5"/>
        <v>y</v>
      </c>
      <c r="X22" s="278" t="str">
        <f t="shared" si="5"/>
        <v>y</v>
      </c>
      <c r="Y22" s="278" t="str">
        <f t="shared" si="7"/>
        <v>y</v>
      </c>
      <c r="Z22" s="278" t="str">
        <f t="shared" si="7"/>
        <v>y</v>
      </c>
      <c r="AA22" s="278" t="str">
        <f t="shared" si="7"/>
        <v>y</v>
      </c>
      <c r="AB22" s="278" t="str">
        <f t="shared" si="7"/>
        <v>y</v>
      </c>
      <c r="AC22" s="278" t="str">
        <f t="shared" si="7"/>
        <v>y</v>
      </c>
      <c r="AD22" s="278" t="str">
        <f t="shared" si="7"/>
        <v>y</v>
      </c>
      <c r="AE22" s="278" t="str">
        <f t="shared" si="7"/>
        <v>y</v>
      </c>
      <c r="AF22" s="278" t="str">
        <f t="shared" si="7"/>
        <v>y</v>
      </c>
      <c r="AG22" s="278" t="str">
        <f t="shared" si="7"/>
        <v>y</v>
      </c>
      <c r="AH22" s="278" t="str">
        <f t="shared" si="7"/>
        <v>y</v>
      </c>
      <c r="AI22" s="278" t="str">
        <f t="shared" si="7"/>
        <v>y</v>
      </c>
      <c r="AJ22" s="278" t="str">
        <f t="shared" si="7"/>
        <v>y</v>
      </c>
      <c r="AK22" s="278" t="str">
        <f t="shared" si="7"/>
        <v>y</v>
      </c>
      <c r="AL22" s="278" t="str">
        <f t="shared" si="7"/>
        <v>y</v>
      </c>
      <c r="AM22" s="278" t="str">
        <f t="shared" si="7"/>
        <v>y</v>
      </c>
      <c r="AN22" s="278" t="str">
        <f t="shared" si="7"/>
        <v>y</v>
      </c>
      <c r="AO22" s="278" t="str">
        <f t="shared" si="8"/>
        <v>y</v>
      </c>
      <c r="AP22" s="278" t="str">
        <f t="shared" si="8"/>
        <v>y</v>
      </c>
      <c r="AQ22" s="278" t="str">
        <f t="shared" si="8"/>
        <v>y</v>
      </c>
      <c r="AR22" s="278" t="str">
        <f t="shared" si="8"/>
        <v>y</v>
      </c>
      <c r="AS22" s="278" t="str">
        <f t="shared" si="8"/>
        <v>y</v>
      </c>
      <c r="AT22" s="278" t="str">
        <f t="shared" si="8"/>
        <v>y</v>
      </c>
      <c r="AU22" s="278" t="str">
        <f t="shared" si="8"/>
        <v>y</v>
      </c>
      <c r="AV22" s="278" t="str">
        <f t="shared" si="8"/>
        <v>y</v>
      </c>
      <c r="AW22" s="278" t="str">
        <f t="shared" si="8"/>
        <v>y</v>
      </c>
      <c r="AX22" s="278" t="str">
        <f t="shared" si="8"/>
        <v>y</v>
      </c>
      <c r="AY22" s="278" t="str">
        <f t="shared" si="8"/>
        <v>y</v>
      </c>
      <c r="AZ22" s="278" t="str">
        <f t="shared" si="8"/>
        <v>y</v>
      </c>
      <c r="BA22" s="278" t="str">
        <f t="shared" si="8"/>
        <v>y</v>
      </c>
      <c r="BB22" s="278" t="str">
        <f t="shared" si="8"/>
        <v>y</v>
      </c>
      <c r="BC22" s="278" t="str">
        <f t="shared" si="8"/>
        <v>y</v>
      </c>
      <c r="BD22" s="278" t="str">
        <f t="shared" si="8"/>
        <v>y</v>
      </c>
      <c r="BE22" s="278" t="str">
        <f t="shared" si="9"/>
        <v>y</v>
      </c>
      <c r="BF22" s="278" t="str">
        <f t="shared" si="9"/>
        <v>y</v>
      </c>
      <c r="BG22" s="278" t="str">
        <f t="shared" si="9"/>
        <v>y</v>
      </c>
      <c r="BH22" s="278" t="str">
        <f t="shared" si="9"/>
        <v>y</v>
      </c>
      <c r="BI22" s="278" t="str">
        <f t="shared" si="9"/>
        <v>y</v>
      </c>
      <c r="BJ22" s="278" t="str">
        <f t="shared" si="9"/>
        <v>y</v>
      </c>
      <c r="BK22" s="278" t="str">
        <f t="shared" si="9"/>
        <v>y</v>
      </c>
      <c r="BL22" s="278" t="str">
        <f t="shared" si="9"/>
        <v>y</v>
      </c>
      <c r="BM22" s="278" t="str">
        <f t="shared" si="9"/>
        <v>y</v>
      </c>
      <c r="BN22" s="278" t="str">
        <f t="shared" si="9"/>
        <v>y</v>
      </c>
      <c r="BO22" s="278" t="str">
        <f t="shared" si="9"/>
        <v>y</v>
      </c>
      <c r="BP22" s="278" t="str">
        <f t="shared" si="9"/>
        <v>y</v>
      </c>
      <c r="BQ22" s="278" t="str">
        <f t="shared" si="9"/>
        <v>y</v>
      </c>
      <c r="BR22" s="278" t="str">
        <f t="shared" si="9"/>
        <v>y</v>
      </c>
      <c r="BS22" s="278" t="str">
        <f t="shared" si="9"/>
        <v>y</v>
      </c>
      <c r="BT22" s="278" t="str">
        <f t="shared" si="9"/>
        <v>y</v>
      </c>
      <c r="BU22" s="278" t="str">
        <f t="shared" si="6"/>
        <v>y</v>
      </c>
      <c r="BV22" s="278" t="str">
        <f t="shared" si="6"/>
        <v>y</v>
      </c>
      <c r="BW22" s="278" t="str">
        <f t="shared" si="6"/>
        <v>y</v>
      </c>
      <c r="BX22" s="278" t="str">
        <f t="shared" si="6"/>
        <v>y</v>
      </c>
      <c r="BY22" s="278" t="str">
        <f t="shared" si="6"/>
        <v>y</v>
      </c>
      <c r="BZ22" s="278" t="str">
        <f t="shared" si="6"/>
        <v>y</v>
      </c>
      <c r="CA22" s="278" t="str">
        <f t="shared" si="6"/>
        <v>y</v>
      </c>
      <c r="CB22" s="278" t="str">
        <f t="shared" si="6"/>
        <v>y</v>
      </c>
      <c r="CC22" s="278" t="str">
        <f t="shared" si="6"/>
        <v>y</v>
      </c>
      <c r="CD22" s="278" t="str">
        <f t="shared" si="6"/>
        <v>y</v>
      </c>
      <c r="CE22" s="278" t="str">
        <f t="shared" si="6"/>
        <v>y</v>
      </c>
      <c r="CF22" s="278" t="str">
        <f t="shared" si="6"/>
        <v>y</v>
      </c>
      <c r="CG22" s="278" t="str">
        <f t="shared" si="6"/>
        <v>y</v>
      </c>
      <c r="CH22" s="278" t="str">
        <f t="shared" si="6"/>
        <v>y</v>
      </c>
      <c r="CI22" s="278" t="str">
        <f t="shared" si="6"/>
        <v>y</v>
      </c>
      <c r="CJ22" s="278" t="str">
        <f t="shared" si="6"/>
        <v>y</v>
      </c>
      <c r="CK22" s="278" t="str">
        <f t="shared" si="10"/>
        <v>y</v>
      </c>
      <c r="CL22" s="278" t="str">
        <f t="shared" si="10"/>
        <v>y</v>
      </c>
      <c r="CM22" s="278" t="str">
        <f t="shared" si="10"/>
        <v>y</v>
      </c>
      <c r="CN22" s="278" t="str">
        <f t="shared" si="10"/>
        <v>y</v>
      </c>
      <c r="CO22" s="278" t="str">
        <f t="shared" si="10"/>
        <v>y</v>
      </c>
      <c r="CP22" s="278" t="str">
        <f t="shared" si="10"/>
        <v>y</v>
      </c>
      <c r="CQ22" s="278" t="str">
        <f t="shared" si="10"/>
        <v>y</v>
      </c>
      <c r="CR22" s="278" t="str">
        <f t="shared" si="10"/>
        <v>y</v>
      </c>
      <c r="CS22" s="278" t="str">
        <f t="shared" si="10"/>
        <v>y</v>
      </c>
      <c r="CT22" s="278" t="str">
        <f t="shared" si="10"/>
        <v>y</v>
      </c>
      <c r="CU22" s="278" t="str">
        <f t="shared" si="10"/>
        <v>y</v>
      </c>
      <c r="CV22" s="278" t="str">
        <f t="shared" si="11"/>
        <v>y</v>
      </c>
      <c r="CW22" s="278" t="str">
        <f t="shared" si="11"/>
        <v>y</v>
      </c>
      <c r="CX22" s="278" t="str">
        <f t="shared" si="11"/>
        <v>y</v>
      </c>
      <c r="CY22" s="278" t="str">
        <f t="shared" si="11"/>
        <v>y</v>
      </c>
      <c r="CZ22" s="278" t="str">
        <f t="shared" si="11"/>
        <v>y</v>
      </c>
      <c r="DA22" s="278" t="str">
        <f t="shared" si="11"/>
        <v>y</v>
      </c>
      <c r="DB22" s="278" t="str">
        <f t="shared" si="11"/>
        <v>y</v>
      </c>
      <c r="DC22" s="278" t="str">
        <f t="shared" si="11"/>
        <v>y</v>
      </c>
      <c r="DD22" s="278" t="str">
        <f t="shared" si="11"/>
        <v>y</v>
      </c>
      <c r="DE22" s="279"/>
      <c r="DF22" s="279"/>
      <c r="DG22" s="279" t="str">
        <f>IF(AND($DE22&lt;&gt;"",$DF22&lt;&gt;""),NPV('Step 3-Fuel Switching'!$C$25,-$DE22*(1-'Step 3-Fuel Switching'!$C$27),$DF22*'Step 3-Fuel Switching'!$C$26*(1-'Step 3-Fuel Switching'!$C$27)),"")</f>
        <v/>
      </c>
    </row>
    <row r="23" spans="2:111" s="137" customFormat="1" ht="15" hidden="1" customHeight="1" x14ac:dyDescent="0.25">
      <c r="B23" s="274"/>
      <c r="C23" s="274"/>
      <c r="D23" s="274"/>
      <c r="E23" s="276"/>
      <c r="F23" s="277" t="str">
        <f t="shared" si="4"/>
        <v/>
      </c>
      <c r="G23" s="276"/>
      <c r="H23" s="277" t="str">
        <f>IFERROR(IF(E23="","",1-(SUM($E$12:E23)/$G$11)),"")</f>
        <v/>
      </c>
      <c r="I23" s="278" t="str">
        <f t="shared" si="5"/>
        <v>y</v>
      </c>
      <c r="J23" s="278" t="str">
        <f t="shared" si="5"/>
        <v>y</v>
      </c>
      <c r="K23" s="278" t="str">
        <f t="shared" si="5"/>
        <v>y</v>
      </c>
      <c r="L23" s="278" t="str">
        <f t="shared" si="5"/>
        <v>y</v>
      </c>
      <c r="M23" s="278" t="str">
        <f t="shared" si="5"/>
        <v>y</v>
      </c>
      <c r="N23" s="278" t="str">
        <f t="shared" si="5"/>
        <v>y</v>
      </c>
      <c r="O23" s="278" t="str">
        <f t="shared" si="5"/>
        <v>y</v>
      </c>
      <c r="P23" s="278" t="str">
        <f t="shared" si="5"/>
        <v>y</v>
      </c>
      <c r="Q23" s="278" t="str">
        <f t="shared" si="5"/>
        <v>y</v>
      </c>
      <c r="R23" s="278" t="str">
        <f t="shared" si="5"/>
        <v>y</v>
      </c>
      <c r="S23" s="278" t="str">
        <f t="shared" si="5"/>
        <v>y</v>
      </c>
      <c r="T23" s="278" t="str">
        <f t="shared" si="5"/>
        <v>y</v>
      </c>
      <c r="U23" s="278" t="str">
        <f t="shared" si="5"/>
        <v>y</v>
      </c>
      <c r="V23" s="278" t="str">
        <f t="shared" si="5"/>
        <v>y</v>
      </c>
      <c r="W23" s="278" t="str">
        <f t="shared" si="5"/>
        <v>y</v>
      </c>
      <c r="X23" s="278" t="str">
        <f t="shared" si="5"/>
        <v>y</v>
      </c>
      <c r="Y23" s="278" t="str">
        <f t="shared" si="7"/>
        <v>y</v>
      </c>
      <c r="Z23" s="278" t="str">
        <f t="shared" si="7"/>
        <v>y</v>
      </c>
      <c r="AA23" s="278" t="str">
        <f t="shared" si="7"/>
        <v>y</v>
      </c>
      <c r="AB23" s="278" t="str">
        <f t="shared" si="7"/>
        <v>y</v>
      </c>
      <c r="AC23" s="278" t="str">
        <f t="shared" si="7"/>
        <v>y</v>
      </c>
      <c r="AD23" s="278" t="str">
        <f t="shared" si="7"/>
        <v>y</v>
      </c>
      <c r="AE23" s="278" t="str">
        <f t="shared" si="7"/>
        <v>y</v>
      </c>
      <c r="AF23" s="278" t="str">
        <f t="shared" si="7"/>
        <v>y</v>
      </c>
      <c r="AG23" s="278" t="str">
        <f t="shared" si="7"/>
        <v>y</v>
      </c>
      <c r="AH23" s="278" t="str">
        <f t="shared" si="7"/>
        <v>y</v>
      </c>
      <c r="AI23" s="278" t="str">
        <f t="shared" si="7"/>
        <v>y</v>
      </c>
      <c r="AJ23" s="278" t="str">
        <f t="shared" si="7"/>
        <v>y</v>
      </c>
      <c r="AK23" s="278" t="str">
        <f t="shared" si="7"/>
        <v>y</v>
      </c>
      <c r="AL23" s="278" t="str">
        <f t="shared" si="7"/>
        <v>y</v>
      </c>
      <c r="AM23" s="278" t="str">
        <f t="shared" si="7"/>
        <v>y</v>
      </c>
      <c r="AN23" s="278" t="str">
        <f t="shared" si="7"/>
        <v>y</v>
      </c>
      <c r="AO23" s="278" t="str">
        <f t="shared" si="8"/>
        <v>y</v>
      </c>
      <c r="AP23" s="278" t="str">
        <f t="shared" si="8"/>
        <v>y</v>
      </c>
      <c r="AQ23" s="278" t="str">
        <f t="shared" si="8"/>
        <v>y</v>
      </c>
      <c r="AR23" s="278" t="str">
        <f t="shared" si="8"/>
        <v>y</v>
      </c>
      <c r="AS23" s="278" t="str">
        <f t="shared" si="8"/>
        <v>y</v>
      </c>
      <c r="AT23" s="278" t="str">
        <f t="shared" si="8"/>
        <v>y</v>
      </c>
      <c r="AU23" s="278" t="str">
        <f t="shared" si="8"/>
        <v>y</v>
      </c>
      <c r="AV23" s="278" t="str">
        <f t="shared" si="8"/>
        <v>y</v>
      </c>
      <c r="AW23" s="278" t="str">
        <f t="shared" si="8"/>
        <v>y</v>
      </c>
      <c r="AX23" s="278" t="str">
        <f t="shared" si="8"/>
        <v>y</v>
      </c>
      <c r="AY23" s="278" t="str">
        <f t="shared" si="8"/>
        <v>y</v>
      </c>
      <c r="AZ23" s="278" t="str">
        <f t="shared" si="8"/>
        <v>y</v>
      </c>
      <c r="BA23" s="278" t="str">
        <f t="shared" si="8"/>
        <v>y</v>
      </c>
      <c r="BB23" s="278" t="str">
        <f t="shared" si="8"/>
        <v>y</v>
      </c>
      <c r="BC23" s="278" t="str">
        <f t="shared" si="8"/>
        <v>y</v>
      </c>
      <c r="BD23" s="278" t="str">
        <f t="shared" si="8"/>
        <v>y</v>
      </c>
      <c r="BE23" s="278" t="str">
        <f t="shared" si="9"/>
        <v>y</v>
      </c>
      <c r="BF23" s="278" t="str">
        <f t="shared" si="9"/>
        <v>y</v>
      </c>
      <c r="BG23" s="278" t="str">
        <f t="shared" si="9"/>
        <v>y</v>
      </c>
      <c r="BH23" s="278" t="str">
        <f t="shared" si="9"/>
        <v>y</v>
      </c>
      <c r="BI23" s="278" t="str">
        <f t="shared" si="9"/>
        <v>y</v>
      </c>
      <c r="BJ23" s="278" t="str">
        <f t="shared" si="9"/>
        <v>y</v>
      </c>
      <c r="BK23" s="278" t="str">
        <f t="shared" si="9"/>
        <v>y</v>
      </c>
      <c r="BL23" s="278" t="str">
        <f t="shared" si="9"/>
        <v>y</v>
      </c>
      <c r="BM23" s="278" t="str">
        <f t="shared" si="9"/>
        <v>y</v>
      </c>
      <c r="BN23" s="278" t="str">
        <f t="shared" si="9"/>
        <v>y</v>
      </c>
      <c r="BO23" s="278" t="str">
        <f t="shared" si="9"/>
        <v>y</v>
      </c>
      <c r="BP23" s="278" t="str">
        <f t="shared" si="9"/>
        <v>y</v>
      </c>
      <c r="BQ23" s="278" t="str">
        <f t="shared" si="9"/>
        <v>y</v>
      </c>
      <c r="BR23" s="278" t="str">
        <f t="shared" si="9"/>
        <v>y</v>
      </c>
      <c r="BS23" s="278" t="str">
        <f t="shared" si="9"/>
        <v>y</v>
      </c>
      <c r="BT23" s="278" t="str">
        <f t="shared" si="9"/>
        <v>y</v>
      </c>
      <c r="BU23" s="278" t="str">
        <f t="shared" si="6"/>
        <v>y</v>
      </c>
      <c r="BV23" s="278" t="str">
        <f t="shared" si="6"/>
        <v>y</v>
      </c>
      <c r="BW23" s="278" t="str">
        <f t="shared" si="6"/>
        <v>y</v>
      </c>
      <c r="BX23" s="278" t="str">
        <f t="shared" si="6"/>
        <v>y</v>
      </c>
      <c r="BY23" s="278" t="str">
        <f t="shared" si="6"/>
        <v>y</v>
      </c>
      <c r="BZ23" s="278" t="str">
        <f t="shared" si="6"/>
        <v>y</v>
      </c>
      <c r="CA23" s="278" t="str">
        <f t="shared" si="6"/>
        <v>y</v>
      </c>
      <c r="CB23" s="278" t="str">
        <f t="shared" si="6"/>
        <v>y</v>
      </c>
      <c r="CC23" s="278" t="str">
        <f t="shared" si="6"/>
        <v>y</v>
      </c>
      <c r="CD23" s="278" t="str">
        <f t="shared" si="6"/>
        <v>y</v>
      </c>
      <c r="CE23" s="278" t="str">
        <f t="shared" si="6"/>
        <v>y</v>
      </c>
      <c r="CF23" s="278" t="str">
        <f t="shared" si="6"/>
        <v>y</v>
      </c>
      <c r="CG23" s="278" t="str">
        <f t="shared" si="6"/>
        <v>y</v>
      </c>
      <c r="CH23" s="278" t="str">
        <f t="shared" si="6"/>
        <v>y</v>
      </c>
      <c r="CI23" s="278" t="str">
        <f t="shared" si="6"/>
        <v>y</v>
      </c>
      <c r="CJ23" s="278" t="str">
        <f t="shared" si="6"/>
        <v>y</v>
      </c>
      <c r="CK23" s="278" t="str">
        <f t="shared" si="10"/>
        <v>y</v>
      </c>
      <c r="CL23" s="278" t="str">
        <f t="shared" si="10"/>
        <v>y</v>
      </c>
      <c r="CM23" s="278" t="str">
        <f t="shared" si="10"/>
        <v>y</v>
      </c>
      <c r="CN23" s="278" t="str">
        <f t="shared" si="10"/>
        <v>y</v>
      </c>
      <c r="CO23" s="278" t="str">
        <f t="shared" si="10"/>
        <v>y</v>
      </c>
      <c r="CP23" s="278" t="str">
        <f t="shared" si="10"/>
        <v>y</v>
      </c>
      <c r="CQ23" s="278" t="str">
        <f t="shared" si="10"/>
        <v>y</v>
      </c>
      <c r="CR23" s="278" t="str">
        <f t="shared" si="10"/>
        <v>y</v>
      </c>
      <c r="CS23" s="278" t="str">
        <f t="shared" si="10"/>
        <v>y</v>
      </c>
      <c r="CT23" s="278" t="str">
        <f t="shared" si="10"/>
        <v>y</v>
      </c>
      <c r="CU23" s="278" t="str">
        <f t="shared" si="10"/>
        <v>y</v>
      </c>
      <c r="CV23" s="278" t="str">
        <f t="shared" si="11"/>
        <v>y</v>
      </c>
      <c r="CW23" s="278" t="str">
        <f t="shared" si="11"/>
        <v>y</v>
      </c>
      <c r="CX23" s="278" t="str">
        <f t="shared" si="11"/>
        <v>y</v>
      </c>
      <c r="CY23" s="278" t="str">
        <f t="shared" si="11"/>
        <v>y</v>
      </c>
      <c r="CZ23" s="278" t="str">
        <f t="shared" si="11"/>
        <v>y</v>
      </c>
      <c r="DA23" s="278" t="str">
        <f t="shared" si="11"/>
        <v>y</v>
      </c>
      <c r="DB23" s="278" t="str">
        <f t="shared" si="11"/>
        <v>y</v>
      </c>
      <c r="DC23" s="278" t="str">
        <f t="shared" si="11"/>
        <v>y</v>
      </c>
      <c r="DD23" s="278" t="str">
        <f t="shared" si="11"/>
        <v>y</v>
      </c>
      <c r="DE23" s="279"/>
      <c r="DF23" s="279"/>
      <c r="DG23" s="279" t="str">
        <f>IF(AND($DE23&lt;&gt;"",$DF23&lt;&gt;""),NPV('Step 3-Fuel Switching'!$C$25,-$DE23*(1-'Step 3-Fuel Switching'!$C$27),$DF23*'Step 3-Fuel Switching'!$C$26*(1-'Step 3-Fuel Switching'!$C$27)),"")</f>
        <v/>
      </c>
    </row>
    <row r="24" spans="2:111" s="137" customFormat="1" ht="15" hidden="1" customHeight="1" x14ac:dyDescent="0.25">
      <c r="B24" s="274"/>
      <c r="C24" s="274"/>
      <c r="D24" s="274"/>
      <c r="E24" s="276"/>
      <c r="F24" s="277" t="str">
        <f t="shared" si="4"/>
        <v/>
      </c>
      <c r="G24" s="276"/>
      <c r="H24" s="277" t="str">
        <f>IFERROR(IF(E24="","",1-(SUM($E$12:E24)/$G$11)),"")</f>
        <v/>
      </c>
      <c r="I24" s="278" t="str">
        <f t="shared" si="5"/>
        <v>y</v>
      </c>
      <c r="J24" s="278" t="str">
        <f t="shared" si="5"/>
        <v>y</v>
      </c>
      <c r="K24" s="278" t="str">
        <f t="shared" si="5"/>
        <v>y</v>
      </c>
      <c r="L24" s="278" t="str">
        <f t="shared" si="5"/>
        <v>y</v>
      </c>
      <c r="M24" s="278" t="str">
        <f t="shared" si="5"/>
        <v>y</v>
      </c>
      <c r="N24" s="278" t="str">
        <f t="shared" si="5"/>
        <v>y</v>
      </c>
      <c r="O24" s="278" t="str">
        <f t="shared" si="5"/>
        <v>y</v>
      </c>
      <c r="P24" s="278" t="str">
        <f t="shared" si="5"/>
        <v>y</v>
      </c>
      <c r="Q24" s="278" t="str">
        <f t="shared" si="5"/>
        <v>y</v>
      </c>
      <c r="R24" s="278" t="str">
        <f t="shared" si="5"/>
        <v>y</v>
      </c>
      <c r="S24" s="278" t="str">
        <f t="shared" si="5"/>
        <v>y</v>
      </c>
      <c r="T24" s="278" t="str">
        <f t="shared" si="5"/>
        <v>y</v>
      </c>
      <c r="U24" s="278" t="str">
        <f t="shared" si="5"/>
        <v>y</v>
      </c>
      <c r="V24" s="278" t="str">
        <f t="shared" si="5"/>
        <v>y</v>
      </c>
      <c r="W24" s="278" t="str">
        <f t="shared" si="5"/>
        <v>y</v>
      </c>
      <c r="X24" s="278" t="str">
        <f t="shared" si="5"/>
        <v>y</v>
      </c>
      <c r="Y24" s="278" t="str">
        <f t="shared" si="7"/>
        <v>y</v>
      </c>
      <c r="Z24" s="278" t="str">
        <f t="shared" si="7"/>
        <v>y</v>
      </c>
      <c r="AA24" s="278" t="str">
        <f t="shared" si="7"/>
        <v>y</v>
      </c>
      <c r="AB24" s="278" t="str">
        <f t="shared" si="7"/>
        <v>y</v>
      </c>
      <c r="AC24" s="278" t="str">
        <f t="shared" si="7"/>
        <v>y</v>
      </c>
      <c r="AD24" s="278" t="str">
        <f t="shared" si="7"/>
        <v>y</v>
      </c>
      <c r="AE24" s="278" t="str">
        <f t="shared" si="7"/>
        <v>y</v>
      </c>
      <c r="AF24" s="278" t="str">
        <f t="shared" si="7"/>
        <v>y</v>
      </c>
      <c r="AG24" s="278" t="str">
        <f t="shared" si="7"/>
        <v>y</v>
      </c>
      <c r="AH24" s="278" t="str">
        <f t="shared" si="7"/>
        <v>y</v>
      </c>
      <c r="AI24" s="278" t="str">
        <f t="shared" si="7"/>
        <v>y</v>
      </c>
      <c r="AJ24" s="278" t="str">
        <f t="shared" si="7"/>
        <v>y</v>
      </c>
      <c r="AK24" s="278" t="str">
        <f t="shared" si="7"/>
        <v>y</v>
      </c>
      <c r="AL24" s="278" t="str">
        <f t="shared" si="7"/>
        <v>y</v>
      </c>
      <c r="AM24" s="278" t="str">
        <f t="shared" si="7"/>
        <v>y</v>
      </c>
      <c r="AN24" s="278" t="str">
        <f t="shared" si="7"/>
        <v>y</v>
      </c>
      <c r="AO24" s="278" t="str">
        <f t="shared" si="8"/>
        <v>y</v>
      </c>
      <c r="AP24" s="278" t="str">
        <f t="shared" si="8"/>
        <v>y</v>
      </c>
      <c r="AQ24" s="278" t="str">
        <f t="shared" si="8"/>
        <v>y</v>
      </c>
      <c r="AR24" s="278" t="str">
        <f t="shared" si="8"/>
        <v>y</v>
      </c>
      <c r="AS24" s="278" t="str">
        <f t="shared" si="8"/>
        <v>y</v>
      </c>
      <c r="AT24" s="278" t="str">
        <f t="shared" si="8"/>
        <v>y</v>
      </c>
      <c r="AU24" s="278" t="str">
        <f t="shared" si="8"/>
        <v>y</v>
      </c>
      <c r="AV24" s="278" t="str">
        <f t="shared" si="8"/>
        <v>y</v>
      </c>
      <c r="AW24" s="278" t="str">
        <f t="shared" si="8"/>
        <v>y</v>
      </c>
      <c r="AX24" s="278" t="str">
        <f t="shared" si="8"/>
        <v>y</v>
      </c>
      <c r="AY24" s="278" t="str">
        <f t="shared" si="8"/>
        <v>y</v>
      </c>
      <c r="AZ24" s="278" t="str">
        <f t="shared" si="8"/>
        <v>y</v>
      </c>
      <c r="BA24" s="278" t="str">
        <f t="shared" si="8"/>
        <v>y</v>
      </c>
      <c r="BB24" s="278" t="str">
        <f t="shared" si="8"/>
        <v>y</v>
      </c>
      <c r="BC24" s="278" t="str">
        <f t="shared" si="8"/>
        <v>y</v>
      </c>
      <c r="BD24" s="278" t="str">
        <f t="shared" si="8"/>
        <v>y</v>
      </c>
      <c r="BE24" s="278" t="str">
        <f t="shared" si="9"/>
        <v>y</v>
      </c>
      <c r="BF24" s="278" t="str">
        <f t="shared" si="9"/>
        <v>y</v>
      </c>
      <c r="BG24" s="278" t="str">
        <f t="shared" si="9"/>
        <v>y</v>
      </c>
      <c r="BH24" s="278" t="str">
        <f t="shared" si="9"/>
        <v>y</v>
      </c>
      <c r="BI24" s="278" t="str">
        <f t="shared" si="9"/>
        <v>y</v>
      </c>
      <c r="BJ24" s="278" t="str">
        <f t="shared" si="9"/>
        <v>y</v>
      </c>
      <c r="BK24" s="278" t="str">
        <f t="shared" si="9"/>
        <v>y</v>
      </c>
      <c r="BL24" s="278" t="str">
        <f t="shared" si="9"/>
        <v>y</v>
      </c>
      <c r="BM24" s="278" t="str">
        <f t="shared" si="9"/>
        <v>y</v>
      </c>
      <c r="BN24" s="278" t="str">
        <f t="shared" si="9"/>
        <v>y</v>
      </c>
      <c r="BO24" s="278" t="str">
        <f t="shared" si="9"/>
        <v>y</v>
      </c>
      <c r="BP24" s="278" t="str">
        <f t="shared" si="9"/>
        <v>y</v>
      </c>
      <c r="BQ24" s="278" t="str">
        <f t="shared" si="9"/>
        <v>y</v>
      </c>
      <c r="BR24" s="278" t="str">
        <f t="shared" si="9"/>
        <v>y</v>
      </c>
      <c r="BS24" s="278" t="str">
        <f t="shared" si="9"/>
        <v>y</v>
      </c>
      <c r="BT24" s="278" t="str">
        <f t="shared" si="9"/>
        <v>y</v>
      </c>
      <c r="BU24" s="278" t="str">
        <f t="shared" si="6"/>
        <v>y</v>
      </c>
      <c r="BV24" s="278" t="str">
        <f t="shared" si="6"/>
        <v>y</v>
      </c>
      <c r="BW24" s="278" t="str">
        <f t="shared" si="6"/>
        <v>y</v>
      </c>
      <c r="BX24" s="278" t="str">
        <f t="shared" si="6"/>
        <v>y</v>
      </c>
      <c r="BY24" s="278" t="str">
        <f t="shared" si="6"/>
        <v>y</v>
      </c>
      <c r="BZ24" s="278" t="str">
        <f t="shared" si="6"/>
        <v>y</v>
      </c>
      <c r="CA24" s="278" t="str">
        <f t="shared" si="6"/>
        <v>y</v>
      </c>
      <c r="CB24" s="278" t="str">
        <f t="shared" si="6"/>
        <v>y</v>
      </c>
      <c r="CC24" s="278" t="str">
        <f t="shared" si="6"/>
        <v>y</v>
      </c>
      <c r="CD24" s="278" t="str">
        <f t="shared" si="6"/>
        <v>y</v>
      </c>
      <c r="CE24" s="278" t="str">
        <f t="shared" si="6"/>
        <v>y</v>
      </c>
      <c r="CF24" s="278" t="str">
        <f t="shared" si="6"/>
        <v>y</v>
      </c>
      <c r="CG24" s="278" t="str">
        <f t="shared" si="6"/>
        <v>y</v>
      </c>
      <c r="CH24" s="278" t="str">
        <f t="shared" si="6"/>
        <v>y</v>
      </c>
      <c r="CI24" s="278" t="str">
        <f t="shared" si="6"/>
        <v>y</v>
      </c>
      <c r="CJ24" s="278" t="str">
        <f t="shared" si="6"/>
        <v>y</v>
      </c>
      <c r="CK24" s="278" t="str">
        <f t="shared" si="10"/>
        <v>y</v>
      </c>
      <c r="CL24" s="278" t="str">
        <f t="shared" si="10"/>
        <v>y</v>
      </c>
      <c r="CM24" s="278" t="str">
        <f t="shared" si="10"/>
        <v>y</v>
      </c>
      <c r="CN24" s="278" t="str">
        <f t="shared" si="10"/>
        <v>y</v>
      </c>
      <c r="CO24" s="278" t="str">
        <f t="shared" si="10"/>
        <v>y</v>
      </c>
      <c r="CP24" s="278" t="str">
        <f t="shared" si="10"/>
        <v>y</v>
      </c>
      <c r="CQ24" s="278" t="str">
        <f t="shared" si="10"/>
        <v>y</v>
      </c>
      <c r="CR24" s="278" t="str">
        <f t="shared" si="10"/>
        <v>y</v>
      </c>
      <c r="CS24" s="278" t="str">
        <f t="shared" si="10"/>
        <v>y</v>
      </c>
      <c r="CT24" s="278" t="str">
        <f t="shared" si="10"/>
        <v>y</v>
      </c>
      <c r="CU24" s="278" t="str">
        <f t="shared" si="10"/>
        <v>y</v>
      </c>
      <c r="CV24" s="278" t="str">
        <f t="shared" si="11"/>
        <v>y</v>
      </c>
      <c r="CW24" s="278" t="str">
        <f t="shared" si="11"/>
        <v>y</v>
      </c>
      <c r="CX24" s="278" t="str">
        <f t="shared" si="11"/>
        <v>y</v>
      </c>
      <c r="CY24" s="278" t="str">
        <f t="shared" si="11"/>
        <v>y</v>
      </c>
      <c r="CZ24" s="278" t="str">
        <f t="shared" si="11"/>
        <v>y</v>
      </c>
      <c r="DA24" s="278" t="str">
        <f t="shared" si="11"/>
        <v>y</v>
      </c>
      <c r="DB24" s="278" t="str">
        <f t="shared" si="11"/>
        <v>y</v>
      </c>
      <c r="DC24" s="278" t="str">
        <f t="shared" si="11"/>
        <v>y</v>
      </c>
      <c r="DD24" s="278" t="str">
        <f t="shared" si="11"/>
        <v>y</v>
      </c>
      <c r="DE24" s="279"/>
      <c r="DF24" s="279"/>
      <c r="DG24" s="279" t="str">
        <f>IF(AND($DE24&lt;&gt;"",$DF24&lt;&gt;""),NPV('Step 3-Fuel Switching'!$C$25,-$DE24*(1-'Step 3-Fuel Switching'!$C$27),$DF24*'Step 3-Fuel Switching'!$C$26*(1-'Step 3-Fuel Switching'!$C$27)),"")</f>
        <v/>
      </c>
    </row>
    <row r="25" spans="2:111" s="137" customFormat="1" ht="15" hidden="1" customHeight="1" x14ac:dyDescent="0.25">
      <c r="B25" s="274"/>
      <c r="C25" s="274"/>
      <c r="D25" s="274"/>
      <c r="E25" s="276"/>
      <c r="F25" s="277" t="str">
        <f t="shared" si="4"/>
        <v/>
      </c>
      <c r="G25" s="276"/>
      <c r="H25" s="277" t="str">
        <f>IFERROR(IF(E25="","",1-(SUM($E$12:E25)/$G$11)),"")</f>
        <v/>
      </c>
      <c r="I25" s="278" t="str">
        <f t="shared" si="5"/>
        <v>y</v>
      </c>
      <c r="J25" s="278" t="str">
        <f t="shared" si="5"/>
        <v>y</v>
      </c>
      <c r="K25" s="278" t="str">
        <f t="shared" si="5"/>
        <v>y</v>
      </c>
      <c r="L25" s="278" t="str">
        <f t="shared" si="5"/>
        <v>y</v>
      </c>
      <c r="M25" s="278" t="str">
        <f t="shared" si="5"/>
        <v>y</v>
      </c>
      <c r="N25" s="278" t="str">
        <f t="shared" si="5"/>
        <v>y</v>
      </c>
      <c r="O25" s="278" t="str">
        <f t="shared" si="5"/>
        <v>y</v>
      </c>
      <c r="P25" s="278" t="str">
        <f t="shared" si="5"/>
        <v>y</v>
      </c>
      <c r="Q25" s="278" t="str">
        <f t="shared" si="5"/>
        <v>y</v>
      </c>
      <c r="R25" s="278" t="str">
        <f t="shared" si="5"/>
        <v>y</v>
      </c>
      <c r="S25" s="278" t="str">
        <f t="shared" si="5"/>
        <v>y</v>
      </c>
      <c r="T25" s="278" t="str">
        <f t="shared" si="5"/>
        <v>y</v>
      </c>
      <c r="U25" s="278" t="str">
        <f t="shared" si="5"/>
        <v>y</v>
      </c>
      <c r="V25" s="278" t="str">
        <f t="shared" si="5"/>
        <v>y</v>
      </c>
      <c r="W25" s="278" t="str">
        <f t="shared" si="5"/>
        <v>y</v>
      </c>
      <c r="X25" s="278" t="str">
        <f t="shared" si="5"/>
        <v>y</v>
      </c>
      <c r="Y25" s="278" t="str">
        <f t="shared" si="7"/>
        <v>y</v>
      </c>
      <c r="Z25" s="278" t="str">
        <f t="shared" si="7"/>
        <v>y</v>
      </c>
      <c r="AA25" s="278" t="str">
        <f t="shared" si="7"/>
        <v>y</v>
      </c>
      <c r="AB25" s="278" t="str">
        <f t="shared" si="7"/>
        <v>y</v>
      </c>
      <c r="AC25" s="278" t="str">
        <f t="shared" si="7"/>
        <v>y</v>
      </c>
      <c r="AD25" s="278" t="str">
        <f t="shared" si="7"/>
        <v>y</v>
      </c>
      <c r="AE25" s="278" t="str">
        <f t="shared" si="7"/>
        <v>y</v>
      </c>
      <c r="AF25" s="278" t="str">
        <f t="shared" si="7"/>
        <v>y</v>
      </c>
      <c r="AG25" s="278" t="str">
        <f t="shared" si="7"/>
        <v>y</v>
      </c>
      <c r="AH25" s="278" t="str">
        <f t="shared" si="7"/>
        <v>y</v>
      </c>
      <c r="AI25" s="278" t="str">
        <f t="shared" si="7"/>
        <v>y</v>
      </c>
      <c r="AJ25" s="278" t="str">
        <f t="shared" si="7"/>
        <v>y</v>
      </c>
      <c r="AK25" s="278" t="str">
        <f t="shared" si="7"/>
        <v>y</v>
      </c>
      <c r="AL25" s="278" t="str">
        <f t="shared" si="7"/>
        <v>y</v>
      </c>
      <c r="AM25" s="278" t="str">
        <f t="shared" si="7"/>
        <v>y</v>
      </c>
      <c r="AN25" s="278" t="str">
        <f t="shared" si="7"/>
        <v>y</v>
      </c>
      <c r="AO25" s="278" t="str">
        <f t="shared" si="8"/>
        <v>y</v>
      </c>
      <c r="AP25" s="278" t="str">
        <f t="shared" si="8"/>
        <v>y</v>
      </c>
      <c r="AQ25" s="278" t="str">
        <f t="shared" si="8"/>
        <v>y</v>
      </c>
      <c r="AR25" s="278" t="str">
        <f t="shared" si="8"/>
        <v>y</v>
      </c>
      <c r="AS25" s="278" t="str">
        <f t="shared" si="8"/>
        <v>y</v>
      </c>
      <c r="AT25" s="278" t="str">
        <f t="shared" si="8"/>
        <v>y</v>
      </c>
      <c r="AU25" s="278" t="str">
        <f t="shared" si="8"/>
        <v>y</v>
      </c>
      <c r="AV25" s="278" t="str">
        <f t="shared" si="8"/>
        <v>y</v>
      </c>
      <c r="AW25" s="278" t="str">
        <f t="shared" si="8"/>
        <v>y</v>
      </c>
      <c r="AX25" s="278" t="str">
        <f t="shared" si="8"/>
        <v>y</v>
      </c>
      <c r="AY25" s="278" t="str">
        <f t="shared" si="8"/>
        <v>y</v>
      </c>
      <c r="AZ25" s="278" t="str">
        <f t="shared" si="8"/>
        <v>y</v>
      </c>
      <c r="BA25" s="278" t="str">
        <f t="shared" si="8"/>
        <v>y</v>
      </c>
      <c r="BB25" s="278" t="str">
        <f t="shared" si="8"/>
        <v>y</v>
      </c>
      <c r="BC25" s="278" t="str">
        <f t="shared" si="8"/>
        <v>y</v>
      </c>
      <c r="BD25" s="278" t="str">
        <f t="shared" si="8"/>
        <v>y</v>
      </c>
      <c r="BE25" s="278" t="str">
        <f t="shared" si="9"/>
        <v>y</v>
      </c>
      <c r="BF25" s="278" t="str">
        <f t="shared" si="9"/>
        <v>y</v>
      </c>
      <c r="BG25" s="278" t="str">
        <f t="shared" si="9"/>
        <v>y</v>
      </c>
      <c r="BH25" s="278" t="str">
        <f t="shared" si="9"/>
        <v>y</v>
      </c>
      <c r="BI25" s="278" t="str">
        <f t="shared" si="9"/>
        <v>y</v>
      </c>
      <c r="BJ25" s="278" t="str">
        <f t="shared" si="9"/>
        <v>y</v>
      </c>
      <c r="BK25" s="278" t="str">
        <f t="shared" si="9"/>
        <v>y</v>
      </c>
      <c r="BL25" s="278" t="str">
        <f t="shared" si="9"/>
        <v>y</v>
      </c>
      <c r="BM25" s="278" t="str">
        <f t="shared" si="9"/>
        <v>y</v>
      </c>
      <c r="BN25" s="278" t="str">
        <f t="shared" si="9"/>
        <v>y</v>
      </c>
      <c r="BO25" s="278" t="str">
        <f t="shared" si="9"/>
        <v>y</v>
      </c>
      <c r="BP25" s="278" t="str">
        <f t="shared" si="9"/>
        <v>y</v>
      </c>
      <c r="BQ25" s="278" t="str">
        <f t="shared" si="9"/>
        <v>y</v>
      </c>
      <c r="BR25" s="278" t="str">
        <f t="shared" si="9"/>
        <v>y</v>
      </c>
      <c r="BS25" s="278" t="str">
        <f t="shared" si="9"/>
        <v>y</v>
      </c>
      <c r="BT25" s="278" t="str">
        <f t="shared" si="9"/>
        <v>y</v>
      </c>
      <c r="BU25" s="278" t="str">
        <f t="shared" si="6"/>
        <v>y</v>
      </c>
      <c r="BV25" s="278" t="str">
        <f t="shared" si="6"/>
        <v>y</v>
      </c>
      <c r="BW25" s="278" t="str">
        <f t="shared" si="6"/>
        <v>y</v>
      </c>
      <c r="BX25" s="278" t="str">
        <f t="shared" si="6"/>
        <v>y</v>
      </c>
      <c r="BY25" s="278" t="str">
        <f t="shared" si="6"/>
        <v>y</v>
      </c>
      <c r="BZ25" s="278" t="str">
        <f t="shared" si="6"/>
        <v>y</v>
      </c>
      <c r="CA25" s="278" t="str">
        <f t="shared" si="6"/>
        <v>y</v>
      </c>
      <c r="CB25" s="278" t="str">
        <f t="shared" si="6"/>
        <v>y</v>
      </c>
      <c r="CC25" s="278" t="str">
        <f t="shared" si="6"/>
        <v>y</v>
      </c>
      <c r="CD25" s="278" t="str">
        <f t="shared" si="6"/>
        <v>y</v>
      </c>
      <c r="CE25" s="278" t="str">
        <f t="shared" si="6"/>
        <v>y</v>
      </c>
      <c r="CF25" s="278" t="str">
        <f t="shared" si="6"/>
        <v>y</v>
      </c>
      <c r="CG25" s="278" t="str">
        <f t="shared" si="6"/>
        <v>y</v>
      </c>
      <c r="CH25" s="278" t="str">
        <f t="shared" si="6"/>
        <v>y</v>
      </c>
      <c r="CI25" s="278" t="str">
        <f t="shared" si="6"/>
        <v>y</v>
      </c>
      <c r="CJ25" s="278" t="str">
        <f t="shared" si="6"/>
        <v>y</v>
      </c>
      <c r="CK25" s="278" t="str">
        <f t="shared" si="10"/>
        <v>y</v>
      </c>
      <c r="CL25" s="278" t="str">
        <f t="shared" si="10"/>
        <v>y</v>
      </c>
      <c r="CM25" s="278" t="str">
        <f t="shared" si="10"/>
        <v>y</v>
      </c>
      <c r="CN25" s="278" t="str">
        <f t="shared" si="10"/>
        <v>y</v>
      </c>
      <c r="CO25" s="278" t="str">
        <f t="shared" si="10"/>
        <v>y</v>
      </c>
      <c r="CP25" s="278" t="str">
        <f t="shared" si="10"/>
        <v>y</v>
      </c>
      <c r="CQ25" s="278" t="str">
        <f t="shared" si="10"/>
        <v>y</v>
      </c>
      <c r="CR25" s="278" t="str">
        <f t="shared" si="10"/>
        <v>y</v>
      </c>
      <c r="CS25" s="278" t="str">
        <f t="shared" si="10"/>
        <v>y</v>
      </c>
      <c r="CT25" s="278" t="str">
        <f t="shared" si="10"/>
        <v>y</v>
      </c>
      <c r="CU25" s="278" t="str">
        <f t="shared" si="10"/>
        <v>y</v>
      </c>
      <c r="CV25" s="278" t="str">
        <f t="shared" si="11"/>
        <v>y</v>
      </c>
      <c r="CW25" s="278" t="str">
        <f t="shared" si="11"/>
        <v>y</v>
      </c>
      <c r="CX25" s="278" t="str">
        <f t="shared" si="11"/>
        <v>y</v>
      </c>
      <c r="CY25" s="278" t="str">
        <f t="shared" si="11"/>
        <v>y</v>
      </c>
      <c r="CZ25" s="278" t="str">
        <f t="shared" si="11"/>
        <v>y</v>
      </c>
      <c r="DA25" s="278" t="str">
        <f t="shared" si="11"/>
        <v>y</v>
      </c>
      <c r="DB25" s="278" t="str">
        <f t="shared" si="11"/>
        <v>y</v>
      </c>
      <c r="DC25" s="278" t="str">
        <f t="shared" si="11"/>
        <v>y</v>
      </c>
      <c r="DD25" s="278" t="str">
        <f t="shared" si="11"/>
        <v>y</v>
      </c>
      <c r="DE25" s="279"/>
      <c r="DF25" s="279"/>
      <c r="DG25" s="279" t="str">
        <f>IF(AND($DE25&lt;&gt;"",$DF25&lt;&gt;""),NPV('Step 3-Fuel Switching'!$C$25,-$DE25*(1-'Step 3-Fuel Switching'!$C$27),$DF25*'Step 3-Fuel Switching'!$C$26*(1-'Step 3-Fuel Switching'!$C$27)),"")</f>
        <v/>
      </c>
    </row>
    <row r="26" spans="2:111" s="137" customFormat="1" ht="15" hidden="1" customHeight="1" x14ac:dyDescent="0.25">
      <c r="B26" s="274"/>
      <c r="C26" s="274"/>
      <c r="D26" s="274"/>
      <c r="E26" s="276"/>
      <c r="F26" s="277" t="str">
        <f t="shared" si="4"/>
        <v/>
      </c>
      <c r="G26" s="276"/>
      <c r="H26" s="277" t="str">
        <f>IFERROR(IF(E26="","",1-(SUM($E$12:E26)/$G$11)),"")</f>
        <v/>
      </c>
      <c r="I26" s="278" t="str">
        <f t="shared" si="5"/>
        <v>y</v>
      </c>
      <c r="J26" s="278" t="str">
        <f t="shared" si="5"/>
        <v>y</v>
      </c>
      <c r="K26" s="278" t="str">
        <f t="shared" si="5"/>
        <v>y</v>
      </c>
      <c r="L26" s="278" t="str">
        <f t="shared" si="5"/>
        <v>y</v>
      </c>
      <c r="M26" s="278" t="str">
        <f t="shared" si="5"/>
        <v>y</v>
      </c>
      <c r="N26" s="278" t="str">
        <f t="shared" si="5"/>
        <v>y</v>
      </c>
      <c r="O26" s="278" t="str">
        <f t="shared" si="5"/>
        <v>y</v>
      </c>
      <c r="P26" s="278" t="str">
        <f t="shared" si="5"/>
        <v>y</v>
      </c>
      <c r="Q26" s="278" t="str">
        <f t="shared" si="5"/>
        <v>y</v>
      </c>
      <c r="R26" s="278" t="str">
        <f t="shared" si="5"/>
        <v>y</v>
      </c>
      <c r="S26" s="278" t="str">
        <f t="shared" si="5"/>
        <v>y</v>
      </c>
      <c r="T26" s="278" t="str">
        <f t="shared" si="5"/>
        <v>y</v>
      </c>
      <c r="U26" s="278" t="str">
        <f t="shared" si="5"/>
        <v>y</v>
      </c>
      <c r="V26" s="278" t="str">
        <f t="shared" si="5"/>
        <v>y</v>
      </c>
      <c r="W26" s="278" t="str">
        <f t="shared" si="5"/>
        <v>y</v>
      </c>
      <c r="X26" s="278" t="str">
        <f t="shared" si="5"/>
        <v>y</v>
      </c>
      <c r="Y26" s="278" t="str">
        <f t="shared" si="7"/>
        <v>y</v>
      </c>
      <c r="Z26" s="278" t="str">
        <f t="shared" si="7"/>
        <v>y</v>
      </c>
      <c r="AA26" s="278" t="str">
        <f t="shared" si="7"/>
        <v>y</v>
      </c>
      <c r="AB26" s="278" t="str">
        <f t="shared" si="7"/>
        <v>y</v>
      </c>
      <c r="AC26" s="278" t="str">
        <f t="shared" si="7"/>
        <v>y</v>
      </c>
      <c r="AD26" s="278" t="str">
        <f t="shared" si="7"/>
        <v>y</v>
      </c>
      <c r="AE26" s="278" t="str">
        <f t="shared" si="7"/>
        <v>y</v>
      </c>
      <c r="AF26" s="278" t="str">
        <f t="shared" si="7"/>
        <v>y</v>
      </c>
      <c r="AG26" s="278" t="str">
        <f t="shared" si="7"/>
        <v>y</v>
      </c>
      <c r="AH26" s="278" t="str">
        <f t="shared" si="7"/>
        <v>y</v>
      </c>
      <c r="AI26" s="278" t="str">
        <f t="shared" si="7"/>
        <v>y</v>
      </c>
      <c r="AJ26" s="278" t="str">
        <f t="shared" si="7"/>
        <v>y</v>
      </c>
      <c r="AK26" s="278" t="str">
        <f t="shared" si="7"/>
        <v>y</v>
      </c>
      <c r="AL26" s="278" t="str">
        <f t="shared" si="7"/>
        <v>y</v>
      </c>
      <c r="AM26" s="278" t="str">
        <f t="shared" si="7"/>
        <v>y</v>
      </c>
      <c r="AN26" s="278" t="str">
        <f t="shared" si="7"/>
        <v>y</v>
      </c>
      <c r="AO26" s="278" t="str">
        <f t="shared" ref="AO26:BD37" si="12">IF($H26&lt;AO$11,"x","y")</f>
        <v>y</v>
      </c>
      <c r="AP26" s="278" t="str">
        <f t="shared" si="12"/>
        <v>y</v>
      </c>
      <c r="AQ26" s="278" t="str">
        <f t="shared" si="12"/>
        <v>y</v>
      </c>
      <c r="AR26" s="278" t="str">
        <f t="shared" si="12"/>
        <v>y</v>
      </c>
      <c r="AS26" s="278" t="str">
        <f t="shared" si="12"/>
        <v>y</v>
      </c>
      <c r="AT26" s="278" t="str">
        <f t="shared" si="12"/>
        <v>y</v>
      </c>
      <c r="AU26" s="278" t="str">
        <f t="shared" si="12"/>
        <v>y</v>
      </c>
      <c r="AV26" s="278" t="str">
        <f t="shared" si="12"/>
        <v>y</v>
      </c>
      <c r="AW26" s="278" t="str">
        <f t="shared" si="12"/>
        <v>y</v>
      </c>
      <c r="AX26" s="278" t="str">
        <f t="shared" si="12"/>
        <v>y</v>
      </c>
      <c r="AY26" s="278" t="str">
        <f t="shared" si="12"/>
        <v>y</v>
      </c>
      <c r="AZ26" s="278" t="str">
        <f t="shared" si="12"/>
        <v>y</v>
      </c>
      <c r="BA26" s="278" t="str">
        <f t="shared" si="12"/>
        <v>y</v>
      </c>
      <c r="BB26" s="278" t="str">
        <f t="shared" si="12"/>
        <v>y</v>
      </c>
      <c r="BC26" s="278" t="str">
        <f t="shared" si="12"/>
        <v>y</v>
      </c>
      <c r="BD26" s="278" t="str">
        <f t="shared" si="12"/>
        <v>y</v>
      </c>
      <c r="BE26" s="278" t="str">
        <f t="shared" si="9"/>
        <v>y</v>
      </c>
      <c r="BF26" s="278" t="str">
        <f t="shared" si="9"/>
        <v>y</v>
      </c>
      <c r="BG26" s="278" t="str">
        <f t="shared" si="9"/>
        <v>y</v>
      </c>
      <c r="BH26" s="278" t="str">
        <f t="shared" si="9"/>
        <v>y</v>
      </c>
      <c r="BI26" s="278" t="str">
        <f t="shared" si="9"/>
        <v>y</v>
      </c>
      <c r="BJ26" s="278" t="str">
        <f t="shared" si="9"/>
        <v>y</v>
      </c>
      <c r="BK26" s="278" t="str">
        <f t="shared" si="9"/>
        <v>y</v>
      </c>
      <c r="BL26" s="278" t="str">
        <f t="shared" si="9"/>
        <v>y</v>
      </c>
      <c r="BM26" s="278" t="str">
        <f t="shared" si="9"/>
        <v>y</v>
      </c>
      <c r="BN26" s="278" t="str">
        <f t="shared" si="9"/>
        <v>y</v>
      </c>
      <c r="BO26" s="278" t="str">
        <f t="shared" si="9"/>
        <v>y</v>
      </c>
      <c r="BP26" s="278" t="str">
        <f t="shared" si="9"/>
        <v>y</v>
      </c>
      <c r="BQ26" s="278" t="str">
        <f t="shared" si="9"/>
        <v>y</v>
      </c>
      <c r="BR26" s="278" t="str">
        <f t="shared" si="9"/>
        <v>y</v>
      </c>
      <c r="BS26" s="278" t="str">
        <f t="shared" si="9"/>
        <v>y</v>
      </c>
      <c r="BT26" s="278" t="str">
        <f t="shared" si="9"/>
        <v>y</v>
      </c>
      <c r="BU26" s="278" t="str">
        <f t="shared" si="6"/>
        <v>y</v>
      </c>
      <c r="BV26" s="278" t="str">
        <f t="shared" si="6"/>
        <v>y</v>
      </c>
      <c r="BW26" s="278" t="str">
        <f t="shared" si="6"/>
        <v>y</v>
      </c>
      <c r="BX26" s="278" t="str">
        <f t="shared" si="6"/>
        <v>y</v>
      </c>
      <c r="BY26" s="278" t="str">
        <f t="shared" si="6"/>
        <v>y</v>
      </c>
      <c r="BZ26" s="278" t="str">
        <f t="shared" si="6"/>
        <v>y</v>
      </c>
      <c r="CA26" s="278" t="str">
        <f t="shared" si="6"/>
        <v>y</v>
      </c>
      <c r="CB26" s="278" t="str">
        <f t="shared" si="6"/>
        <v>y</v>
      </c>
      <c r="CC26" s="278" t="str">
        <f t="shared" si="6"/>
        <v>y</v>
      </c>
      <c r="CD26" s="278" t="str">
        <f t="shared" si="6"/>
        <v>y</v>
      </c>
      <c r="CE26" s="278" t="str">
        <f t="shared" si="6"/>
        <v>y</v>
      </c>
      <c r="CF26" s="278" t="str">
        <f t="shared" si="6"/>
        <v>y</v>
      </c>
      <c r="CG26" s="278" t="str">
        <f t="shared" si="6"/>
        <v>y</v>
      </c>
      <c r="CH26" s="278" t="str">
        <f t="shared" si="6"/>
        <v>y</v>
      </c>
      <c r="CI26" s="278" t="str">
        <f t="shared" si="6"/>
        <v>y</v>
      </c>
      <c r="CJ26" s="278" t="str">
        <f t="shared" si="6"/>
        <v>y</v>
      </c>
      <c r="CK26" s="278" t="str">
        <f t="shared" si="10"/>
        <v>y</v>
      </c>
      <c r="CL26" s="278" t="str">
        <f t="shared" si="10"/>
        <v>y</v>
      </c>
      <c r="CM26" s="278" t="str">
        <f t="shared" si="10"/>
        <v>y</v>
      </c>
      <c r="CN26" s="278" t="str">
        <f t="shared" si="10"/>
        <v>y</v>
      </c>
      <c r="CO26" s="278" t="str">
        <f t="shared" si="10"/>
        <v>y</v>
      </c>
      <c r="CP26" s="278" t="str">
        <f t="shared" si="10"/>
        <v>y</v>
      </c>
      <c r="CQ26" s="278" t="str">
        <f t="shared" si="10"/>
        <v>y</v>
      </c>
      <c r="CR26" s="278" t="str">
        <f t="shared" si="10"/>
        <v>y</v>
      </c>
      <c r="CS26" s="278" t="str">
        <f t="shared" si="10"/>
        <v>y</v>
      </c>
      <c r="CT26" s="278" t="str">
        <f t="shared" si="10"/>
        <v>y</v>
      </c>
      <c r="CU26" s="278" t="str">
        <f t="shared" si="10"/>
        <v>y</v>
      </c>
      <c r="CV26" s="278" t="str">
        <f t="shared" si="11"/>
        <v>y</v>
      </c>
      <c r="CW26" s="278" t="str">
        <f t="shared" si="11"/>
        <v>y</v>
      </c>
      <c r="CX26" s="278" t="str">
        <f t="shared" si="11"/>
        <v>y</v>
      </c>
      <c r="CY26" s="278" t="str">
        <f t="shared" si="11"/>
        <v>y</v>
      </c>
      <c r="CZ26" s="278" t="str">
        <f t="shared" si="11"/>
        <v>y</v>
      </c>
      <c r="DA26" s="278" t="str">
        <f t="shared" si="11"/>
        <v>y</v>
      </c>
      <c r="DB26" s="278" t="str">
        <f t="shared" si="11"/>
        <v>y</v>
      </c>
      <c r="DC26" s="278" t="str">
        <f t="shared" si="11"/>
        <v>y</v>
      </c>
      <c r="DD26" s="278" t="str">
        <f t="shared" si="11"/>
        <v>y</v>
      </c>
      <c r="DE26" s="279"/>
      <c r="DF26" s="279"/>
      <c r="DG26" s="279" t="str">
        <f>IF(AND($DE26&lt;&gt;"",$DF26&lt;&gt;""),NPV('Step 3-Fuel Switching'!$C$25,-$DE26*(1-'Step 3-Fuel Switching'!$C$27),$DF26*'Step 3-Fuel Switching'!$C$26*(1-'Step 3-Fuel Switching'!$C$27)),"")</f>
        <v/>
      </c>
    </row>
    <row r="27" spans="2:111" s="137" customFormat="1" ht="15" hidden="1" customHeight="1" x14ac:dyDescent="0.25">
      <c r="B27" s="274"/>
      <c r="C27" s="274"/>
      <c r="D27" s="274"/>
      <c r="E27" s="276"/>
      <c r="F27" s="277" t="str">
        <f t="shared" si="4"/>
        <v/>
      </c>
      <c r="G27" s="276"/>
      <c r="H27" s="277" t="str">
        <f>IFERROR(IF(E27="","",1-(SUM($E$12:E27)/$G$11)),"")</f>
        <v/>
      </c>
      <c r="I27" s="278" t="str">
        <f t="shared" si="5"/>
        <v>y</v>
      </c>
      <c r="J27" s="278" t="str">
        <f t="shared" si="5"/>
        <v>y</v>
      </c>
      <c r="K27" s="278" t="str">
        <f t="shared" si="5"/>
        <v>y</v>
      </c>
      <c r="L27" s="278" t="str">
        <f t="shared" si="5"/>
        <v>y</v>
      </c>
      <c r="M27" s="278" t="str">
        <f t="shared" si="5"/>
        <v>y</v>
      </c>
      <c r="N27" s="278" t="str">
        <f t="shared" si="5"/>
        <v>y</v>
      </c>
      <c r="O27" s="278" t="str">
        <f t="shared" si="5"/>
        <v>y</v>
      </c>
      <c r="P27" s="278" t="str">
        <f t="shared" si="5"/>
        <v>y</v>
      </c>
      <c r="Q27" s="278" t="str">
        <f t="shared" si="5"/>
        <v>y</v>
      </c>
      <c r="R27" s="278" t="str">
        <f t="shared" si="5"/>
        <v>y</v>
      </c>
      <c r="S27" s="278" t="str">
        <f t="shared" si="5"/>
        <v>y</v>
      </c>
      <c r="T27" s="278" t="str">
        <f t="shared" si="5"/>
        <v>y</v>
      </c>
      <c r="U27" s="278" t="str">
        <f t="shared" si="5"/>
        <v>y</v>
      </c>
      <c r="V27" s="278" t="str">
        <f t="shared" si="5"/>
        <v>y</v>
      </c>
      <c r="W27" s="278" t="str">
        <f t="shared" si="5"/>
        <v>y</v>
      </c>
      <c r="X27" s="278" t="str">
        <f t="shared" si="5"/>
        <v>y</v>
      </c>
      <c r="Y27" s="278" t="str">
        <f t="shared" si="7"/>
        <v>y</v>
      </c>
      <c r="Z27" s="278" t="str">
        <f t="shared" si="7"/>
        <v>y</v>
      </c>
      <c r="AA27" s="278" t="str">
        <f t="shared" si="7"/>
        <v>y</v>
      </c>
      <c r="AB27" s="278" t="str">
        <f t="shared" si="7"/>
        <v>y</v>
      </c>
      <c r="AC27" s="278" t="str">
        <f t="shared" si="7"/>
        <v>y</v>
      </c>
      <c r="AD27" s="278" t="str">
        <f t="shared" si="7"/>
        <v>y</v>
      </c>
      <c r="AE27" s="278" t="str">
        <f t="shared" si="7"/>
        <v>y</v>
      </c>
      <c r="AF27" s="278" t="str">
        <f t="shared" si="7"/>
        <v>y</v>
      </c>
      <c r="AG27" s="278" t="str">
        <f t="shared" si="7"/>
        <v>y</v>
      </c>
      <c r="AH27" s="278" t="str">
        <f t="shared" si="7"/>
        <v>y</v>
      </c>
      <c r="AI27" s="278" t="str">
        <f t="shared" si="7"/>
        <v>y</v>
      </c>
      <c r="AJ27" s="278" t="str">
        <f t="shared" si="7"/>
        <v>y</v>
      </c>
      <c r="AK27" s="278" t="str">
        <f t="shared" si="7"/>
        <v>y</v>
      </c>
      <c r="AL27" s="278" t="str">
        <f t="shared" si="7"/>
        <v>y</v>
      </c>
      <c r="AM27" s="278" t="str">
        <f t="shared" si="7"/>
        <v>y</v>
      </c>
      <c r="AN27" s="278" t="str">
        <f t="shared" si="7"/>
        <v>y</v>
      </c>
      <c r="AO27" s="278" t="str">
        <f t="shared" si="12"/>
        <v>y</v>
      </c>
      <c r="AP27" s="278" t="str">
        <f t="shared" si="12"/>
        <v>y</v>
      </c>
      <c r="AQ27" s="278" t="str">
        <f t="shared" si="12"/>
        <v>y</v>
      </c>
      <c r="AR27" s="278" t="str">
        <f t="shared" si="12"/>
        <v>y</v>
      </c>
      <c r="AS27" s="278" t="str">
        <f t="shared" si="12"/>
        <v>y</v>
      </c>
      <c r="AT27" s="278" t="str">
        <f t="shared" si="12"/>
        <v>y</v>
      </c>
      <c r="AU27" s="278" t="str">
        <f t="shared" si="12"/>
        <v>y</v>
      </c>
      <c r="AV27" s="278" t="str">
        <f t="shared" si="12"/>
        <v>y</v>
      </c>
      <c r="AW27" s="278" t="str">
        <f t="shared" si="12"/>
        <v>y</v>
      </c>
      <c r="AX27" s="278" t="str">
        <f t="shared" si="12"/>
        <v>y</v>
      </c>
      <c r="AY27" s="278" t="str">
        <f t="shared" si="12"/>
        <v>y</v>
      </c>
      <c r="AZ27" s="278" t="str">
        <f t="shared" si="12"/>
        <v>y</v>
      </c>
      <c r="BA27" s="278" t="str">
        <f t="shared" si="12"/>
        <v>y</v>
      </c>
      <c r="BB27" s="278" t="str">
        <f t="shared" si="12"/>
        <v>y</v>
      </c>
      <c r="BC27" s="278" t="str">
        <f t="shared" si="12"/>
        <v>y</v>
      </c>
      <c r="BD27" s="278" t="str">
        <f t="shared" si="12"/>
        <v>y</v>
      </c>
      <c r="BE27" s="278" t="str">
        <f t="shared" si="9"/>
        <v>y</v>
      </c>
      <c r="BF27" s="278" t="str">
        <f t="shared" si="9"/>
        <v>y</v>
      </c>
      <c r="BG27" s="278" t="str">
        <f t="shared" si="9"/>
        <v>y</v>
      </c>
      <c r="BH27" s="278" t="str">
        <f t="shared" si="9"/>
        <v>y</v>
      </c>
      <c r="BI27" s="278" t="str">
        <f t="shared" si="9"/>
        <v>y</v>
      </c>
      <c r="BJ27" s="278" t="str">
        <f t="shared" si="9"/>
        <v>y</v>
      </c>
      <c r="BK27" s="278" t="str">
        <f t="shared" si="9"/>
        <v>y</v>
      </c>
      <c r="BL27" s="278" t="str">
        <f t="shared" si="9"/>
        <v>y</v>
      </c>
      <c r="BM27" s="278" t="str">
        <f t="shared" si="9"/>
        <v>y</v>
      </c>
      <c r="BN27" s="278" t="str">
        <f t="shared" si="9"/>
        <v>y</v>
      </c>
      <c r="BO27" s="278" t="str">
        <f t="shared" si="9"/>
        <v>y</v>
      </c>
      <c r="BP27" s="278" t="str">
        <f t="shared" si="9"/>
        <v>y</v>
      </c>
      <c r="BQ27" s="278" t="str">
        <f t="shared" si="9"/>
        <v>y</v>
      </c>
      <c r="BR27" s="278" t="str">
        <f t="shared" si="9"/>
        <v>y</v>
      </c>
      <c r="BS27" s="278" t="str">
        <f t="shared" si="9"/>
        <v>y</v>
      </c>
      <c r="BT27" s="278" t="str">
        <f t="shared" si="9"/>
        <v>y</v>
      </c>
      <c r="BU27" s="278" t="str">
        <f t="shared" si="6"/>
        <v>y</v>
      </c>
      <c r="BV27" s="278" t="str">
        <f t="shared" si="6"/>
        <v>y</v>
      </c>
      <c r="BW27" s="278" t="str">
        <f t="shared" si="6"/>
        <v>y</v>
      </c>
      <c r="BX27" s="278" t="str">
        <f t="shared" si="6"/>
        <v>y</v>
      </c>
      <c r="BY27" s="278" t="str">
        <f t="shared" si="6"/>
        <v>y</v>
      </c>
      <c r="BZ27" s="278" t="str">
        <f t="shared" si="6"/>
        <v>y</v>
      </c>
      <c r="CA27" s="278" t="str">
        <f t="shared" si="6"/>
        <v>y</v>
      </c>
      <c r="CB27" s="278" t="str">
        <f t="shared" si="6"/>
        <v>y</v>
      </c>
      <c r="CC27" s="278" t="str">
        <f t="shared" si="6"/>
        <v>y</v>
      </c>
      <c r="CD27" s="278" t="str">
        <f t="shared" si="6"/>
        <v>y</v>
      </c>
      <c r="CE27" s="278" t="str">
        <f t="shared" si="6"/>
        <v>y</v>
      </c>
      <c r="CF27" s="278" t="str">
        <f t="shared" si="6"/>
        <v>y</v>
      </c>
      <c r="CG27" s="278" t="str">
        <f t="shared" si="6"/>
        <v>y</v>
      </c>
      <c r="CH27" s="278" t="str">
        <f t="shared" si="6"/>
        <v>y</v>
      </c>
      <c r="CI27" s="278" t="str">
        <f t="shared" si="6"/>
        <v>y</v>
      </c>
      <c r="CJ27" s="278" t="str">
        <f t="shared" si="6"/>
        <v>y</v>
      </c>
      <c r="CK27" s="278" t="str">
        <f t="shared" si="10"/>
        <v>y</v>
      </c>
      <c r="CL27" s="278" t="str">
        <f t="shared" si="10"/>
        <v>y</v>
      </c>
      <c r="CM27" s="278" t="str">
        <f t="shared" si="10"/>
        <v>y</v>
      </c>
      <c r="CN27" s="278" t="str">
        <f t="shared" si="10"/>
        <v>y</v>
      </c>
      <c r="CO27" s="278" t="str">
        <f t="shared" si="10"/>
        <v>y</v>
      </c>
      <c r="CP27" s="278" t="str">
        <f t="shared" si="10"/>
        <v>y</v>
      </c>
      <c r="CQ27" s="278" t="str">
        <f t="shared" si="10"/>
        <v>y</v>
      </c>
      <c r="CR27" s="278" t="str">
        <f t="shared" si="10"/>
        <v>y</v>
      </c>
      <c r="CS27" s="278" t="str">
        <f t="shared" si="10"/>
        <v>y</v>
      </c>
      <c r="CT27" s="278" t="str">
        <f t="shared" si="10"/>
        <v>y</v>
      </c>
      <c r="CU27" s="278" t="str">
        <f t="shared" si="10"/>
        <v>y</v>
      </c>
      <c r="CV27" s="278" t="str">
        <f t="shared" si="11"/>
        <v>y</v>
      </c>
      <c r="CW27" s="278" t="str">
        <f t="shared" si="11"/>
        <v>y</v>
      </c>
      <c r="CX27" s="278" t="str">
        <f t="shared" si="11"/>
        <v>y</v>
      </c>
      <c r="CY27" s="278" t="str">
        <f t="shared" si="11"/>
        <v>y</v>
      </c>
      <c r="CZ27" s="278" t="str">
        <f t="shared" si="11"/>
        <v>y</v>
      </c>
      <c r="DA27" s="278" t="str">
        <f t="shared" si="11"/>
        <v>y</v>
      </c>
      <c r="DB27" s="278" t="str">
        <f t="shared" si="11"/>
        <v>y</v>
      </c>
      <c r="DC27" s="278" t="str">
        <f t="shared" si="11"/>
        <v>y</v>
      </c>
      <c r="DD27" s="278" t="str">
        <f t="shared" si="11"/>
        <v>y</v>
      </c>
      <c r="DE27" s="279"/>
      <c r="DF27" s="279"/>
      <c r="DG27" s="279" t="str">
        <f>IF(AND($DE27&lt;&gt;"",$DF27&lt;&gt;""),NPV('Step 3-Fuel Switching'!$C$25,-$DE27*(1-'Step 3-Fuel Switching'!$C$27),$DF27*'Step 3-Fuel Switching'!$C$26*(1-'Step 3-Fuel Switching'!$C$27)),"")</f>
        <v/>
      </c>
    </row>
    <row r="28" spans="2:111" s="137" customFormat="1" ht="15" hidden="1" customHeight="1" x14ac:dyDescent="0.25">
      <c r="B28" s="274"/>
      <c r="C28" s="274"/>
      <c r="D28" s="274"/>
      <c r="E28" s="276"/>
      <c r="F28" s="277" t="str">
        <f t="shared" si="4"/>
        <v/>
      </c>
      <c r="G28" s="276"/>
      <c r="H28" s="277" t="str">
        <f>IFERROR(IF(E28="","",1-(SUM($E$12:E28)/$G$11)),"")</f>
        <v/>
      </c>
      <c r="I28" s="278" t="str">
        <f t="shared" si="5"/>
        <v>y</v>
      </c>
      <c r="J28" s="278" t="str">
        <f t="shared" si="5"/>
        <v>y</v>
      </c>
      <c r="K28" s="278" t="str">
        <f t="shared" si="5"/>
        <v>y</v>
      </c>
      <c r="L28" s="278" t="str">
        <f t="shared" si="5"/>
        <v>y</v>
      </c>
      <c r="M28" s="278" t="str">
        <f t="shared" si="5"/>
        <v>y</v>
      </c>
      <c r="N28" s="278" t="str">
        <f t="shared" si="5"/>
        <v>y</v>
      </c>
      <c r="O28" s="278" t="str">
        <f t="shared" si="5"/>
        <v>y</v>
      </c>
      <c r="P28" s="278" t="str">
        <f t="shared" si="5"/>
        <v>y</v>
      </c>
      <c r="Q28" s="278" t="str">
        <f t="shared" si="5"/>
        <v>y</v>
      </c>
      <c r="R28" s="278" t="str">
        <f t="shared" si="5"/>
        <v>y</v>
      </c>
      <c r="S28" s="278" t="str">
        <f t="shared" si="5"/>
        <v>y</v>
      </c>
      <c r="T28" s="278" t="str">
        <f t="shared" si="5"/>
        <v>y</v>
      </c>
      <c r="U28" s="278" t="str">
        <f t="shared" si="5"/>
        <v>y</v>
      </c>
      <c r="V28" s="278" t="str">
        <f t="shared" si="5"/>
        <v>y</v>
      </c>
      <c r="W28" s="278" t="str">
        <f t="shared" si="5"/>
        <v>y</v>
      </c>
      <c r="X28" s="278" t="str">
        <f t="shared" si="5"/>
        <v>y</v>
      </c>
      <c r="Y28" s="278" t="str">
        <f t="shared" si="7"/>
        <v>y</v>
      </c>
      <c r="Z28" s="278" t="str">
        <f t="shared" si="7"/>
        <v>y</v>
      </c>
      <c r="AA28" s="278" t="str">
        <f t="shared" si="7"/>
        <v>y</v>
      </c>
      <c r="AB28" s="278" t="str">
        <f t="shared" si="7"/>
        <v>y</v>
      </c>
      <c r="AC28" s="278" t="str">
        <f t="shared" si="7"/>
        <v>y</v>
      </c>
      <c r="AD28" s="278" t="str">
        <f t="shared" si="7"/>
        <v>y</v>
      </c>
      <c r="AE28" s="278" t="str">
        <f t="shared" si="7"/>
        <v>y</v>
      </c>
      <c r="AF28" s="278" t="str">
        <f t="shared" si="7"/>
        <v>y</v>
      </c>
      <c r="AG28" s="278" t="str">
        <f t="shared" si="7"/>
        <v>y</v>
      </c>
      <c r="AH28" s="278" t="str">
        <f t="shared" si="7"/>
        <v>y</v>
      </c>
      <c r="AI28" s="278" t="str">
        <f t="shared" si="7"/>
        <v>y</v>
      </c>
      <c r="AJ28" s="278" t="str">
        <f t="shared" si="7"/>
        <v>y</v>
      </c>
      <c r="AK28" s="278" t="str">
        <f t="shared" si="7"/>
        <v>y</v>
      </c>
      <c r="AL28" s="278" t="str">
        <f t="shared" si="7"/>
        <v>y</v>
      </c>
      <c r="AM28" s="278" t="str">
        <f t="shared" si="7"/>
        <v>y</v>
      </c>
      <c r="AN28" s="278" t="str">
        <f t="shared" si="7"/>
        <v>y</v>
      </c>
      <c r="AO28" s="278" t="str">
        <f t="shared" si="12"/>
        <v>y</v>
      </c>
      <c r="AP28" s="278" t="str">
        <f t="shared" si="12"/>
        <v>y</v>
      </c>
      <c r="AQ28" s="278" t="str">
        <f t="shared" si="12"/>
        <v>y</v>
      </c>
      <c r="AR28" s="278" t="str">
        <f t="shared" si="12"/>
        <v>y</v>
      </c>
      <c r="AS28" s="278" t="str">
        <f t="shared" si="12"/>
        <v>y</v>
      </c>
      <c r="AT28" s="278" t="str">
        <f t="shared" si="12"/>
        <v>y</v>
      </c>
      <c r="AU28" s="278" t="str">
        <f t="shared" si="12"/>
        <v>y</v>
      </c>
      <c r="AV28" s="278" t="str">
        <f t="shared" si="12"/>
        <v>y</v>
      </c>
      <c r="AW28" s="278" t="str">
        <f t="shared" si="12"/>
        <v>y</v>
      </c>
      <c r="AX28" s="278" t="str">
        <f t="shared" si="12"/>
        <v>y</v>
      </c>
      <c r="AY28" s="278" t="str">
        <f t="shared" si="12"/>
        <v>y</v>
      </c>
      <c r="AZ28" s="278" t="str">
        <f t="shared" si="12"/>
        <v>y</v>
      </c>
      <c r="BA28" s="278" t="str">
        <f t="shared" si="12"/>
        <v>y</v>
      </c>
      <c r="BB28" s="278" t="str">
        <f t="shared" si="12"/>
        <v>y</v>
      </c>
      <c r="BC28" s="278" t="str">
        <f t="shared" si="12"/>
        <v>y</v>
      </c>
      <c r="BD28" s="278" t="str">
        <f t="shared" si="12"/>
        <v>y</v>
      </c>
      <c r="BE28" s="278" t="str">
        <f t="shared" si="9"/>
        <v>y</v>
      </c>
      <c r="BF28" s="278" t="str">
        <f t="shared" si="9"/>
        <v>y</v>
      </c>
      <c r="BG28" s="278" t="str">
        <f t="shared" si="9"/>
        <v>y</v>
      </c>
      <c r="BH28" s="278" t="str">
        <f t="shared" si="9"/>
        <v>y</v>
      </c>
      <c r="BI28" s="278" t="str">
        <f t="shared" si="9"/>
        <v>y</v>
      </c>
      <c r="BJ28" s="278" t="str">
        <f t="shared" si="9"/>
        <v>y</v>
      </c>
      <c r="BK28" s="278" t="str">
        <f t="shared" si="9"/>
        <v>y</v>
      </c>
      <c r="BL28" s="278" t="str">
        <f t="shared" si="9"/>
        <v>y</v>
      </c>
      <c r="BM28" s="278" t="str">
        <f t="shared" si="9"/>
        <v>y</v>
      </c>
      <c r="BN28" s="278" t="str">
        <f t="shared" si="9"/>
        <v>y</v>
      </c>
      <c r="BO28" s="278" t="str">
        <f t="shared" si="9"/>
        <v>y</v>
      </c>
      <c r="BP28" s="278" t="str">
        <f t="shared" si="9"/>
        <v>y</v>
      </c>
      <c r="BQ28" s="278" t="str">
        <f t="shared" si="9"/>
        <v>y</v>
      </c>
      <c r="BR28" s="278" t="str">
        <f t="shared" si="9"/>
        <v>y</v>
      </c>
      <c r="BS28" s="278" t="str">
        <f t="shared" si="9"/>
        <v>y</v>
      </c>
      <c r="BT28" s="278" t="str">
        <f t="shared" si="9"/>
        <v>y</v>
      </c>
      <c r="BU28" s="278" t="str">
        <f t="shared" si="6"/>
        <v>y</v>
      </c>
      <c r="BV28" s="278" t="str">
        <f t="shared" si="6"/>
        <v>y</v>
      </c>
      <c r="BW28" s="278" t="str">
        <f t="shared" si="6"/>
        <v>y</v>
      </c>
      <c r="BX28" s="278" t="str">
        <f t="shared" si="6"/>
        <v>y</v>
      </c>
      <c r="BY28" s="278" t="str">
        <f t="shared" si="6"/>
        <v>y</v>
      </c>
      <c r="BZ28" s="278" t="str">
        <f t="shared" si="6"/>
        <v>y</v>
      </c>
      <c r="CA28" s="278" t="str">
        <f t="shared" si="6"/>
        <v>y</v>
      </c>
      <c r="CB28" s="278" t="str">
        <f t="shared" si="6"/>
        <v>y</v>
      </c>
      <c r="CC28" s="278" t="str">
        <f t="shared" si="6"/>
        <v>y</v>
      </c>
      <c r="CD28" s="278" t="str">
        <f t="shared" si="6"/>
        <v>y</v>
      </c>
      <c r="CE28" s="278" t="str">
        <f t="shared" si="6"/>
        <v>y</v>
      </c>
      <c r="CF28" s="278" t="str">
        <f t="shared" si="6"/>
        <v>y</v>
      </c>
      <c r="CG28" s="278" t="str">
        <f t="shared" si="6"/>
        <v>y</v>
      </c>
      <c r="CH28" s="278" t="str">
        <f t="shared" si="6"/>
        <v>y</v>
      </c>
      <c r="CI28" s="278" t="str">
        <f t="shared" si="6"/>
        <v>y</v>
      </c>
      <c r="CJ28" s="278" t="str">
        <f t="shared" si="6"/>
        <v>y</v>
      </c>
      <c r="CK28" s="278" t="str">
        <f t="shared" si="10"/>
        <v>y</v>
      </c>
      <c r="CL28" s="278" t="str">
        <f t="shared" si="10"/>
        <v>y</v>
      </c>
      <c r="CM28" s="278" t="str">
        <f t="shared" si="10"/>
        <v>y</v>
      </c>
      <c r="CN28" s="278" t="str">
        <f t="shared" si="10"/>
        <v>y</v>
      </c>
      <c r="CO28" s="278" t="str">
        <f t="shared" si="10"/>
        <v>y</v>
      </c>
      <c r="CP28" s="278" t="str">
        <f t="shared" si="10"/>
        <v>y</v>
      </c>
      <c r="CQ28" s="278" t="str">
        <f t="shared" si="10"/>
        <v>y</v>
      </c>
      <c r="CR28" s="278" t="str">
        <f t="shared" si="10"/>
        <v>y</v>
      </c>
      <c r="CS28" s="278" t="str">
        <f t="shared" si="10"/>
        <v>y</v>
      </c>
      <c r="CT28" s="278" t="str">
        <f t="shared" si="10"/>
        <v>y</v>
      </c>
      <c r="CU28" s="278" t="str">
        <f t="shared" si="10"/>
        <v>y</v>
      </c>
      <c r="CV28" s="278" t="str">
        <f t="shared" si="11"/>
        <v>y</v>
      </c>
      <c r="CW28" s="278" t="str">
        <f t="shared" si="11"/>
        <v>y</v>
      </c>
      <c r="CX28" s="278" t="str">
        <f t="shared" si="11"/>
        <v>y</v>
      </c>
      <c r="CY28" s="278" t="str">
        <f t="shared" si="11"/>
        <v>y</v>
      </c>
      <c r="CZ28" s="278" t="str">
        <f t="shared" si="11"/>
        <v>y</v>
      </c>
      <c r="DA28" s="278" t="str">
        <f t="shared" si="11"/>
        <v>y</v>
      </c>
      <c r="DB28" s="278" t="str">
        <f t="shared" si="11"/>
        <v>y</v>
      </c>
      <c r="DC28" s="278" t="str">
        <f t="shared" si="11"/>
        <v>y</v>
      </c>
      <c r="DD28" s="278" t="str">
        <f t="shared" si="11"/>
        <v>y</v>
      </c>
      <c r="DE28" s="279"/>
      <c r="DF28" s="279"/>
      <c r="DG28" s="279" t="str">
        <f>IF(AND($DE28&lt;&gt;"",$DF28&lt;&gt;""),NPV('Step 3-Fuel Switching'!$C$25,-$DE28*(1-'Step 3-Fuel Switching'!$C$27),$DF28*'Step 3-Fuel Switching'!$C$26*(1-'Step 3-Fuel Switching'!$C$27)),"")</f>
        <v/>
      </c>
    </row>
    <row r="29" spans="2:111" s="137" customFormat="1" ht="15" hidden="1" customHeight="1" x14ac:dyDescent="0.25">
      <c r="B29" s="274"/>
      <c r="C29" s="274"/>
      <c r="D29" s="274"/>
      <c r="E29" s="276"/>
      <c r="F29" s="277" t="str">
        <f t="shared" si="4"/>
        <v/>
      </c>
      <c r="G29" s="276"/>
      <c r="H29" s="277" t="str">
        <f>IFERROR(IF(E29="","",1-(SUM($E$12:E29)/$G$11)),"")</f>
        <v/>
      </c>
      <c r="I29" s="278" t="str">
        <f t="shared" ref="I29:X37" si="13">IF($H29&lt;I$11,"x","y")</f>
        <v>y</v>
      </c>
      <c r="J29" s="278" t="str">
        <f t="shared" si="13"/>
        <v>y</v>
      </c>
      <c r="K29" s="278" t="str">
        <f t="shared" si="13"/>
        <v>y</v>
      </c>
      <c r="L29" s="278" t="str">
        <f t="shared" si="13"/>
        <v>y</v>
      </c>
      <c r="M29" s="278" t="str">
        <f t="shared" si="13"/>
        <v>y</v>
      </c>
      <c r="N29" s="278" t="str">
        <f t="shared" si="13"/>
        <v>y</v>
      </c>
      <c r="O29" s="278" t="str">
        <f t="shared" si="13"/>
        <v>y</v>
      </c>
      <c r="P29" s="278" t="str">
        <f t="shared" si="13"/>
        <v>y</v>
      </c>
      <c r="Q29" s="278" t="str">
        <f t="shared" si="13"/>
        <v>y</v>
      </c>
      <c r="R29" s="278" t="str">
        <f t="shared" si="13"/>
        <v>y</v>
      </c>
      <c r="S29" s="278" t="str">
        <f t="shared" si="13"/>
        <v>y</v>
      </c>
      <c r="T29" s="278" t="str">
        <f t="shared" si="13"/>
        <v>y</v>
      </c>
      <c r="U29" s="278" t="str">
        <f t="shared" si="13"/>
        <v>y</v>
      </c>
      <c r="V29" s="278" t="str">
        <f t="shared" si="13"/>
        <v>y</v>
      </c>
      <c r="W29" s="278" t="str">
        <f t="shared" si="13"/>
        <v>y</v>
      </c>
      <c r="X29" s="278" t="str">
        <f t="shared" si="13"/>
        <v>y</v>
      </c>
      <c r="Y29" s="278" t="str">
        <f t="shared" si="7"/>
        <v>y</v>
      </c>
      <c r="Z29" s="278" t="str">
        <f t="shared" si="7"/>
        <v>y</v>
      </c>
      <c r="AA29" s="278" t="str">
        <f t="shared" si="7"/>
        <v>y</v>
      </c>
      <c r="AB29" s="278" t="str">
        <f t="shared" si="7"/>
        <v>y</v>
      </c>
      <c r="AC29" s="278" t="str">
        <f t="shared" si="7"/>
        <v>y</v>
      </c>
      <c r="AD29" s="278" t="str">
        <f t="shared" si="7"/>
        <v>y</v>
      </c>
      <c r="AE29" s="278" t="str">
        <f t="shared" si="7"/>
        <v>y</v>
      </c>
      <c r="AF29" s="278" t="str">
        <f t="shared" si="7"/>
        <v>y</v>
      </c>
      <c r="AG29" s="278" t="str">
        <f t="shared" si="7"/>
        <v>y</v>
      </c>
      <c r="AH29" s="278" t="str">
        <f t="shared" si="7"/>
        <v>y</v>
      </c>
      <c r="AI29" s="278" t="str">
        <f t="shared" si="7"/>
        <v>y</v>
      </c>
      <c r="AJ29" s="278" t="str">
        <f t="shared" si="7"/>
        <v>y</v>
      </c>
      <c r="AK29" s="278" t="str">
        <f t="shared" si="7"/>
        <v>y</v>
      </c>
      <c r="AL29" s="278" t="str">
        <f t="shared" si="7"/>
        <v>y</v>
      </c>
      <c r="AM29" s="278" t="str">
        <f t="shared" si="7"/>
        <v>y</v>
      </c>
      <c r="AN29" s="278" t="str">
        <f t="shared" si="7"/>
        <v>y</v>
      </c>
      <c r="AO29" s="278" t="str">
        <f t="shared" si="12"/>
        <v>y</v>
      </c>
      <c r="AP29" s="278" t="str">
        <f t="shared" si="12"/>
        <v>y</v>
      </c>
      <c r="AQ29" s="278" t="str">
        <f t="shared" si="12"/>
        <v>y</v>
      </c>
      <c r="AR29" s="278" t="str">
        <f t="shared" si="12"/>
        <v>y</v>
      </c>
      <c r="AS29" s="278" t="str">
        <f t="shared" si="12"/>
        <v>y</v>
      </c>
      <c r="AT29" s="278" t="str">
        <f t="shared" si="12"/>
        <v>y</v>
      </c>
      <c r="AU29" s="278" t="str">
        <f t="shared" si="12"/>
        <v>y</v>
      </c>
      <c r="AV29" s="278" t="str">
        <f t="shared" si="12"/>
        <v>y</v>
      </c>
      <c r="AW29" s="278" t="str">
        <f t="shared" si="12"/>
        <v>y</v>
      </c>
      <c r="AX29" s="278" t="str">
        <f t="shared" si="12"/>
        <v>y</v>
      </c>
      <c r="AY29" s="278" t="str">
        <f t="shared" si="12"/>
        <v>y</v>
      </c>
      <c r="AZ29" s="278" t="str">
        <f t="shared" si="12"/>
        <v>y</v>
      </c>
      <c r="BA29" s="278" t="str">
        <f t="shared" si="12"/>
        <v>y</v>
      </c>
      <c r="BB29" s="278" t="str">
        <f t="shared" si="12"/>
        <v>y</v>
      </c>
      <c r="BC29" s="278" t="str">
        <f t="shared" si="12"/>
        <v>y</v>
      </c>
      <c r="BD29" s="278" t="str">
        <f t="shared" si="12"/>
        <v>y</v>
      </c>
      <c r="BE29" s="278" t="str">
        <f t="shared" si="9"/>
        <v>y</v>
      </c>
      <c r="BF29" s="278" t="str">
        <f t="shared" si="9"/>
        <v>y</v>
      </c>
      <c r="BG29" s="278" t="str">
        <f t="shared" si="9"/>
        <v>y</v>
      </c>
      <c r="BH29" s="278" t="str">
        <f t="shared" si="9"/>
        <v>y</v>
      </c>
      <c r="BI29" s="278" t="str">
        <f t="shared" si="9"/>
        <v>y</v>
      </c>
      <c r="BJ29" s="278" t="str">
        <f t="shared" si="9"/>
        <v>y</v>
      </c>
      <c r="BK29" s="278" t="str">
        <f t="shared" si="9"/>
        <v>y</v>
      </c>
      <c r="BL29" s="278" t="str">
        <f t="shared" si="9"/>
        <v>y</v>
      </c>
      <c r="BM29" s="278" t="str">
        <f t="shared" si="9"/>
        <v>y</v>
      </c>
      <c r="BN29" s="278" t="str">
        <f t="shared" si="9"/>
        <v>y</v>
      </c>
      <c r="BO29" s="278" t="str">
        <f t="shared" si="9"/>
        <v>y</v>
      </c>
      <c r="BP29" s="278" t="str">
        <f t="shared" si="9"/>
        <v>y</v>
      </c>
      <c r="BQ29" s="278" t="str">
        <f t="shared" si="9"/>
        <v>y</v>
      </c>
      <c r="BR29" s="278" t="str">
        <f t="shared" si="9"/>
        <v>y</v>
      </c>
      <c r="BS29" s="278" t="str">
        <f t="shared" si="9"/>
        <v>y</v>
      </c>
      <c r="BT29" s="278" t="str">
        <f t="shared" si="9"/>
        <v>y</v>
      </c>
      <c r="BU29" s="278" t="str">
        <f t="shared" si="6"/>
        <v>y</v>
      </c>
      <c r="BV29" s="278" t="str">
        <f t="shared" si="6"/>
        <v>y</v>
      </c>
      <c r="BW29" s="278" t="str">
        <f t="shared" si="6"/>
        <v>y</v>
      </c>
      <c r="BX29" s="278" t="str">
        <f t="shared" si="6"/>
        <v>y</v>
      </c>
      <c r="BY29" s="278" t="str">
        <f t="shared" si="6"/>
        <v>y</v>
      </c>
      <c r="BZ29" s="278" t="str">
        <f t="shared" si="6"/>
        <v>y</v>
      </c>
      <c r="CA29" s="278" t="str">
        <f t="shared" si="6"/>
        <v>y</v>
      </c>
      <c r="CB29" s="278" t="str">
        <f t="shared" si="6"/>
        <v>y</v>
      </c>
      <c r="CC29" s="278" t="str">
        <f t="shared" si="6"/>
        <v>y</v>
      </c>
      <c r="CD29" s="278" t="str">
        <f t="shared" si="6"/>
        <v>y</v>
      </c>
      <c r="CE29" s="278" t="str">
        <f t="shared" si="6"/>
        <v>y</v>
      </c>
      <c r="CF29" s="278" t="str">
        <f t="shared" si="6"/>
        <v>y</v>
      </c>
      <c r="CG29" s="278" t="str">
        <f t="shared" si="6"/>
        <v>y</v>
      </c>
      <c r="CH29" s="278" t="str">
        <f t="shared" si="6"/>
        <v>y</v>
      </c>
      <c r="CI29" s="278" t="str">
        <f t="shared" si="6"/>
        <v>y</v>
      </c>
      <c r="CJ29" s="278" t="str">
        <f t="shared" si="6"/>
        <v>y</v>
      </c>
      <c r="CK29" s="278" t="str">
        <f t="shared" si="10"/>
        <v>y</v>
      </c>
      <c r="CL29" s="278" t="str">
        <f t="shared" si="10"/>
        <v>y</v>
      </c>
      <c r="CM29" s="278" t="str">
        <f t="shared" si="10"/>
        <v>y</v>
      </c>
      <c r="CN29" s="278" t="str">
        <f t="shared" si="10"/>
        <v>y</v>
      </c>
      <c r="CO29" s="278" t="str">
        <f t="shared" si="10"/>
        <v>y</v>
      </c>
      <c r="CP29" s="278" t="str">
        <f t="shared" si="10"/>
        <v>y</v>
      </c>
      <c r="CQ29" s="278" t="str">
        <f t="shared" si="10"/>
        <v>y</v>
      </c>
      <c r="CR29" s="278" t="str">
        <f t="shared" si="10"/>
        <v>y</v>
      </c>
      <c r="CS29" s="278" t="str">
        <f t="shared" si="10"/>
        <v>y</v>
      </c>
      <c r="CT29" s="278" t="str">
        <f t="shared" si="10"/>
        <v>y</v>
      </c>
      <c r="CU29" s="278" t="str">
        <f t="shared" si="10"/>
        <v>y</v>
      </c>
      <c r="CV29" s="278" t="str">
        <f t="shared" ref="CV29:DD37" si="14">IF($H29&lt;CV$11,"x","y")</f>
        <v>y</v>
      </c>
      <c r="CW29" s="278" t="str">
        <f t="shared" si="14"/>
        <v>y</v>
      </c>
      <c r="CX29" s="278" t="str">
        <f t="shared" si="14"/>
        <v>y</v>
      </c>
      <c r="CY29" s="278" t="str">
        <f t="shared" si="14"/>
        <v>y</v>
      </c>
      <c r="CZ29" s="278" t="str">
        <f t="shared" si="14"/>
        <v>y</v>
      </c>
      <c r="DA29" s="278" t="str">
        <f t="shared" si="14"/>
        <v>y</v>
      </c>
      <c r="DB29" s="278" t="str">
        <f t="shared" si="14"/>
        <v>y</v>
      </c>
      <c r="DC29" s="278" t="str">
        <f t="shared" si="14"/>
        <v>y</v>
      </c>
      <c r="DD29" s="278" t="str">
        <f t="shared" si="14"/>
        <v>y</v>
      </c>
      <c r="DE29" s="279"/>
      <c r="DF29" s="279"/>
      <c r="DG29" s="279" t="str">
        <f>IF(AND($DE29&lt;&gt;"",$DF29&lt;&gt;""),NPV('Step 3-Fuel Switching'!$C$25,-$DE29*(1-'Step 3-Fuel Switching'!$C$27),$DF29*'Step 3-Fuel Switching'!$C$26*(1-'Step 3-Fuel Switching'!$C$27)),"")</f>
        <v/>
      </c>
    </row>
    <row r="30" spans="2:111" s="137" customFormat="1" ht="15" hidden="1" customHeight="1" x14ac:dyDescent="0.25">
      <c r="B30" s="274"/>
      <c r="C30" s="274"/>
      <c r="D30" s="274"/>
      <c r="E30" s="276"/>
      <c r="F30" s="277" t="str">
        <f t="shared" si="4"/>
        <v/>
      </c>
      <c r="G30" s="276"/>
      <c r="H30" s="277" t="str">
        <f>IFERROR(IF(E30="","",1-(SUM($E$12:E30)/$G$11)),"")</f>
        <v/>
      </c>
      <c r="I30" s="278" t="str">
        <f t="shared" si="13"/>
        <v>y</v>
      </c>
      <c r="J30" s="278" t="str">
        <f t="shared" si="13"/>
        <v>y</v>
      </c>
      <c r="K30" s="278" t="str">
        <f t="shared" si="13"/>
        <v>y</v>
      </c>
      <c r="L30" s="278" t="str">
        <f t="shared" si="13"/>
        <v>y</v>
      </c>
      <c r="M30" s="278" t="str">
        <f t="shared" si="13"/>
        <v>y</v>
      </c>
      <c r="N30" s="278" t="str">
        <f t="shared" si="13"/>
        <v>y</v>
      </c>
      <c r="O30" s="278" t="str">
        <f t="shared" si="13"/>
        <v>y</v>
      </c>
      <c r="P30" s="278" t="str">
        <f t="shared" si="13"/>
        <v>y</v>
      </c>
      <c r="Q30" s="278" t="str">
        <f t="shared" si="13"/>
        <v>y</v>
      </c>
      <c r="R30" s="278" t="str">
        <f t="shared" si="13"/>
        <v>y</v>
      </c>
      <c r="S30" s="278" t="str">
        <f t="shared" si="13"/>
        <v>y</v>
      </c>
      <c r="T30" s="278" t="str">
        <f t="shared" si="13"/>
        <v>y</v>
      </c>
      <c r="U30" s="278" t="str">
        <f t="shared" si="13"/>
        <v>y</v>
      </c>
      <c r="V30" s="278" t="str">
        <f t="shared" si="13"/>
        <v>y</v>
      </c>
      <c r="W30" s="278" t="str">
        <f t="shared" si="13"/>
        <v>y</v>
      </c>
      <c r="X30" s="278" t="str">
        <f t="shared" si="13"/>
        <v>y</v>
      </c>
      <c r="Y30" s="278" t="str">
        <f t="shared" si="7"/>
        <v>y</v>
      </c>
      <c r="Z30" s="278" t="str">
        <f t="shared" si="7"/>
        <v>y</v>
      </c>
      <c r="AA30" s="278" t="str">
        <f t="shared" si="7"/>
        <v>y</v>
      </c>
      <c r="AB30" s="278" t="str">
        <f t="shared" si="7"/>
        <v>y</v>
      </c>
      <c r="AC30" s="278" t="str">
        <f t="shared" si="7"/>
        <v>y</v>
      </c>
      <c r="AD30" s="278" t="str">
        <f t="shared" si="7"/>
        <v>y</v>
      </c>
      <c r="AE30" s="278" t="str">
        <f t="shared" si="7"/>
        <v>y</v>
      </c>
      <c r="AF30" s="278" t="str">
        <f t="shared" si="7"/>
        <v>y</v>
      </c>
      <c r="AG30" s="278" t="str">
        <f t="shared" si="7"/>
        <v>y</v>
      </c>
      <c r="AH30" s="278" t="str">
        <f t="shared" si="7"/>
        <v>y</v>
      </c>
      <c r="AI30" s="278" t="str">
        <f t="shared" si="7"/>
        <v>y</v>
      </c>
      <c r="AJ30" s="278" t="str">
        <f t="shared" si="7"/>
        <v>y</v>
      </c>
      <c r="AK30" s="278" t="str">
        <f t="shared" si="7"/>
        <v>y</v>
      </c>
      <c r="AL30" s="278" t="str">
        <f t="shared" si="7"/>
        <v>y</v>
      </c>
      <c r="AM30" s="278" t="str">
        <f t="shared" si="7"/>
        <v>y</v>
      </c>
      <c r="AN30" s="278" t="str">
        <f t="shared" si="7"/>
        <v>y</v>
      </c>
      <c r="AO30" s="278" t="str">
        <f t="shared" si="12"/>
        <v>y</v>
      </c>
      <c r="AP30" s="278" t="str">
        <f t="shared" si="12"/>
        <v>y</v>
      </c>
      <c r="AQ30" s="278" t="str">
        <f t="shared" si="12"/>
        <v>y</v>
      </c>
      <c r="AR30" s="278" t="str">
        <f t="shared" si="12"/>
        <v>y</v>
      </c>
      <c r="AS30" s="278" t="str">
        <f t="shared" si="12"/>
        <v>y</v>
      </c>
      <c r="AT30" s="278" t="str">
        <f t="shared" si="12"/>
        <v>y</v>
      </c>
      <c r="AU30" s="278" t="str">
        <f t="shared" si="12"/>
        <v>y</v>
      </c>
      <c r="AV30" s="278" t="str">
        <f t="shared" si="12"/>
        <v>y</v>
      </c>
      <c r="AW30" s="278" t="str">
        <f t="shared" si="12"/>
        <v>y</v>
      </c>
      <c r="AX30" s="278" t="str">
        <f t="shared" si="12"/>
        <v>y</v>
      </c>
      <c r="AY30" s="278" t="str">
        <f t="shared" si="12"/>
        <v>y</v>
      </c>
      <c r="AZ30" s="278" t="str">
        <f t="shared" si="12"/>
        <v>y</v>
      </c>
      <c r="BA30" s="278" t="str">
        <f t="shared" si="12"/>
        <v>y</v>
      </c>
      <c r="BB30" s="278" t="str">
        <f t="shared" si="12"/>
        <v>y</v>
      </c>
      <c r="BC30" s="278" t="str">
        <f t="shared" si="12"/>
        <v>y</v>
      </c>
      <c r="BD30" s="278" t="str">
        <f t="shared" si="12"/>
        <v>y</v>
      </c>
      <c r="BE30" s="278" t="str">
        <f t="shared" si="9"/>
        <v>y</v>
      </c>
      <c r="BF30" s="278" t="str">
        <f t="shared" si="9"/>
        <v>y</v>
      </c>
      <c r="BG30" s="278" t="str">
        <f t="shared" si="9"/>
        <v>y</v>
      </c>
      <c r="BH30" s="278" t="str">
        <f t="shared" si="9"/>
        <v>y</v>
      </c>
      <c r="BI30" s="278" t="str">
        <f t="shared" si="9"/>
        <v>y</v>
      </c>
      <c r="BJ30" s="278" t="str">
        <f t="shared" si="9"/>
        <v>y</v>
      </c>
      <c r="BK30" s="278" t="str">
        <f t="shared" si="9"/>
        <v>y</v>
      </c>
      <c r="BL30" s="278" t="str">
        <f t="shared" si="9"/>
        <v>y</v>
      </c>
      <c r="BM30" s="278" t="str">
        <f t="shared" si="9"/>
        <v>y</v>
      </c>
      <c r="BN30" s="278" t="str">
        <f t="shared" si="9"/>
        <v>y</v>
      </c>
      <c r="BO30" s="278" t="str">
        <f t="shared" si="9"/>
        <v>y</v>
      </c>
      <c r="BP30" s="278" t="str">
        <f t="shared" si="9"/>
        <v>y</v>
      </c>
      <c r="BQ30" s="278" t="str">
        <f t="shared" si="9"/>
        <v>y</v>
      </c>
      <c r="BR30" s="278" t="str">
        <f t="shared" si="9"/>
        <v>y</v>
      </c>
      <c r="BS30" s="278" t="str">
        <f t="shared" si="9"/>
        <v>y</v>
      </c>
      <c r="BT30" s="278" t="str">
        <f t="shared" si="9"/>
        <v>y</v>
      </c>
      <c r="BU30" s="278" t="str">
        <f t="shared" si="6"/>
        <v>y</v>
      </c>
      <c r="BV30" s="278" t="str">
        <f t="shared" si="6"/>
        <v>y</v>
      </c>
      <c r="BW30" s="278" t="str">
        <f t="shared" si="6"/>
        <v>y</v>
      </c>
      <c r="BX30" s="278" t="str">
        <f t="shared" si="6"/>
        <v>y</v>
      </c>
      <c r="BY30" s="278" t="str">
        <f t="shared" si="6"/>
        <v>y</v>
      </c>
      <c r="BZ30" s="278" t="str">
        <f t="shared" si="6"/>
        <v>y</v>
      </c>
      <c r="CA30" s="278" t="str">
        <f t="shared" si="6"/>
        <v>y</v>
      </c>
      <c r="CB30" s="278" t="str">
        <f t="shared" si="6"/>
        <v>y</v>
      </c>
      <c r="CC30" s="278" t="str">
        <f t="shared" si="6"/>
        <v>y</v>
      </c>
      <c r="CD30" s="278" t="str">
        <f t="shared" si="6"/>
        <v>y</v>
      </c>
      <c r="CE30" s="278" t="str">
        <f t="shared" si="6"/>
        <v>y</v>
      </c>
      <c r="CF30" s="278" t="str">
        <f t="shared" si="6"/>
        <v>y</v>
      </c>
      <c r="CG30" s="278" t="str">
        <f t="shared" si="6"/>
        <v>y</v>
      </c>
      <c r="CH30" s="278" t="str">
        <f t="shared" si="6"/>
        <v>y</v>
      </c>
      <c r="CI30" s="278" t="str">
        <f t="shared" si="6"/>
        <v>y</v>
      </c>
      <c r="CJ30" s="278" t="str">
        <f t="shared" si="6"/>
        <v>y</v>
      </c>
      <c r="CK30" s="278" t="str">
        <f t="shared" si="10"/>
        <v>y</v>
      </c>
      <c r="CL30" s="278" t="str">
        <f t="shared" si="10"/>
        <v>y</v>
      </c>
      <c r="CM30" s="278" t="str">
        <f t="shared" si="10"/>
        <v>y</v>
      </c>
      <c r="CN30" s="278" t="str">
        <f t="shared" si="10"/>
        <v>y</v>
      </c>
      <c r="CO30" s="278" t="str">
        <f t="shared" si="10"/>
        <v>y</v>
      </c>
      <c r="CP30" s="278" t="str">
        <f t="shared" si="10"/>
        <v>y</v>
      </c>
      <c r="CQ30" s="278" t="str">
        <f t="shared" si="10"/>
        <v>y</v>
      </c>
      <c r="CR30" s="278" t="str">
        <f t="shared" si="10"/>
        <v>y</v>
      </c>
      <c r="CS30" s="278" t="str">
        <f t="shared" si="10"/>
        <v>y</v>
      </c>
      <c r="CT30" s="278" t="str">
        <f t="shared" si="10"/>
        <v>y</v>
      </c>
      <c r="CU30" s="278" t="str">
        <f t="shared" si="10"/>
        <v>y</v>
      </c>
      <c r="CV30" s="278" t="str">
        <f t="shared" si="14"/>
        <v>y</v>
      </c>
      <c r="CW30" s="278" t="str">
        <f t="shared" si="14"/>
        <v>y</v>
      </c>
      <c r="CX30" s="278" t="str">
        <f t="shared" si="14"/>
        <v>y</v>
      </c>
      <c r="CY30" s="278" t="str">
        <f t="shared" si="14"/>
        <v>y</v>
      </c>
      <c r="CZ30" s="278" t="str">
        <f t="shared" si="14"/>
        <v>y</v>
      </c>
      <c r="DA30" s="278" t="str">
        <f t="shared" si="14"/>
        <v>y</v>
      </c>
      <c r="DB30" s="278" t="str">
        <f t="shared" si="14"/>
        <v>y</v>
      </c>
      <c r="DC30" s="278" t="str">
        <f t="shared" si="14"/>
        <v>y</v>
      </c>
      <c r="DD30" s="278" t="str">
        <f t="shared" si="14"/>
        <v>y</v>
      </c>
      <c r="DE30" s="279"/>
      <c r="DF30" s="279"/>
      <c r="DG30" s="279" t="str">
        <f>IF(AND($DE30&lt;&gt;"",$DF30&lt;&gt;""),NPV('Step 3-Fuel Switching'!$C$25,-$DE30*(1-'Step 3-Fuel Switching'!$C$27),$DF30*'Step 3-Fuel Switching'!$C$26*(1-'Step 3-Fuel Switching'!$C$27)),"")</f>
        <v/>
      </c>
    </row>
    <row r="31" spans="2:111" s="137" customFormat="1" ht="15" hidden="1" customHeight="1" x14ac:dyDescent="0.25">
      <c r="B31" s="274"/>
      <c r="C31" s="274"/>
      <c r="D31" s="274"/>
      <c r="E31" s="276"/>
      <c r="F31" s="277" t="str">
        <f t="shared" si="4"/>
        <v/>
      </c>
      <c r="G31" s="276"/>
      <c r="H31" s="277" t="str">
        <f>IFERROR(IF(E31="","",1-(SUM($E$12:E31)/$G$11)),"")</f>
        <v/>
      </c>
      <c r="I31" s="278" t="str">
        <f t="shared" si="13"/>
        <v>y</v>
      </c>
      <c r="J31" s="278" t="str">
        <f t="shared" si="13"/>
        <v>y</v>
      </c>
      <c r="K31" s="278" t="str">
        <f t="shared" si="13"/>
        <v>y</v>
      </c>
      <c r="L31" s="278" t="str">
        <f t="shared" si="13"/>
        <v>y</v>
      </c>
      <c r="M31" s="278" t="str">
        <f t="shared" si="13"/>
        <v>y</v>
      </c>
      <c r="N31" s="278" t="str">
        <f t="shared" si="13"/>
        <v>y</v>
      </c>
      <c r="O31" s="278" t="str">
        <f t="shared" si="13"/>
        <v>y</v>
      </c>
      <c r="P31" s="278" t="str">
        <f t="shared" si="13"/>
        <v>y</v>
      </c>
      <c r="Q31" s="278" t="str">
        <f t="shared" si="13"/>
        <v>y</v>
      </c>
      <c r="R31" s="278" t="str">
        <f t="shared" si="13"/>
        <v>y</v>
      </c>
      <c r="S31" s="278" t="str">
        <f t="shared" si="13"/>
        <v>y</v>
      </c>
      <c r="T31" s="278" t="str">
        <f t="shared" si="13"/>
        <v>y</v>
      </c>
      <c r="U31" s="278" t="str">
        <f t="shared" si="13"/>
        <v>y</v>
      </c>
      <c r="V31" s="278" t="str">
        <f t="shared" si="13"/>
        <v>y</v>
      </c>
      <c r="W31" s="278" t="str">
        <f t="shared" si="13"/>
        <v>y</v>
      </c>
      <c r="X31" s="278" t="str">
        <f t="shared" si="13"/>
        <v>y</v>
      </c>
      <c r="Y31" s="278" t="str">
        <f t="shared" si="7"/>
        <v>y</v>
      </c>
      <c r="Z31" s="278" t="str">
        <f t="shared" si="7"/>
        <v>y</v>
      </c>
      <c r="AA31" s="278" t="str">
        <f t="shared" si="7"/>
        <v>y</v>
      </c>
      <c r="AB31" s="278" t="str">
        <f t="shared" si="7"/>
        <v>y</v>
      </c>
      <c r="AC31" s="278" t="str">
        <f t="shared" si="7"/>
        <v>y</v>
      </c>
      <c r="AD31" s="278" t="str">
        <f t="shared" si="7"/>
        <v>y</v>
      </c>
      <c r="AE31" s="278" t="str">
        <f t="shared" si="7"/>
        <v>y</v>
      </c>
      <c r="AF31" s="278" t="str">
        <f t="shared" si="7"/>
        <v>y</v>
      </c>
      <c r="AG31" s="278" t="str">
        <f t="shared" si="7"/>
        <v>y</v>
      </c>
      <c r="AH31" s="278" t="str">
        <f t="shared" si="7"/>
        <v>y</v>
      </c>
      <c r="AI31" s="278" t="str">
        <f t="shared" si="7"/>
        <v>y</v>
      </c>
      <c r="AJ31" s="278" t="str">
        <f t="shared" si="7"/>
        <v>y</v>
      </c>
      <c r="AK31" s="278" t="str">
        <f t="shared" si="7"/>
        <v>y</v>
      </c>
      <c r="AL31" s="278" t="str">
        <f t="shared" si="7"/>
        <v>y</v>
      </c>
      <c r="AM31" s="278" t="str">
        <f t="shared" si="7"/>
        <v>y</v>
      </c>
      <c r="AN31" s="278" t="str">
        <f t="shared" ref="AN31:AN40" si="15">IF($H31&lt;AN$11,"x","y")</f>
        <v>y</v>
      </c>
      <c r="AO31" s="278" t="str">
        <f t="shared" si="12"/>
        <v>y</v>
      </c>
      <c r="AP31" s="278" t="str">
        <f t="shared" si="12"/>
        <v>y</v>
      </c>
      <c r="AQ31" s="278" t="str">
        <f t="shared" si="12"/>
        <v>y</v>
      </c>
      <c r="AR31" s="278" t="str">
        <f t="shared" si="12"/>
        <v>y</v>
      </c>
      <c r="AS31" s="278" t="str">
        <f t="shared" si="12"/>
        <v>y</v>
      </c>
      <c r="AT31" s="278" t="str">
        <f t="shared" si="12"/>
        <v>y</v>
      </c>
      <c r="AU31" s="278" t="str">
        <f t="shared" si="12"/>
        <v>y</v>
      </c>
      <c r="AV31" s="278" t="str">
        <f t="shared" si="12"/>
        <v>y</v>
      </c>
      <c r="AW31" s="278" t="str">
        <f t="shared" si="12"/>
        <v>y</v>
      </c>
      <c r="AX31" s="278" t="str">
        <f t="shared" si="12"/>
        <v>y</v>
      </c>
      <c r="AY31" s="278" t="str">
        <f t="shared" si="12"/>
        <v>y</v>
      </c>
      <c r="AZ31" s="278" t="str">
        <f t="shared" si="12"/>
        <v>y</v>
      </c>
      <c r="BA31" s="278" t="str">
        <f t="shared" si="12"/>
        <v>y</v>
      </c>
      <c r="BB31" s="278" t="str">
        <f t="shared" si="12"/>
        <v>y</v>
      </c>
      <c r="BC31" s="278" t="str">
        <f t="shared" si="12"/>
        <v>y</v>
      </c>
      <c r="BD31" s="278" t="str">
        <f t="shared" si="12"/>
        <v>y</v>
      </c>
      <c r="BE31" s="278" t="str">
        <f t="shared" si="9"/>
        <v>y</v>
      </c>
      <c r="BF31" s="278" t="str">
        <f t="shared" si="9"/>
        <v>y</v>
      </c>
      <c r="BG31" s="278" t="str">
        <f t="shared" si="9"/>
        <v>y</v>
      </c>
      <c r="BH31" s="278" t="str">
        <f t="shared" si="9"/>
        <v>y</v>
      </c>
      <c r="BI31" s="278" t="str">
        <f t="shared" si="9"/>
        <v>y</v>
      </c>
      <c r="BJ31" s="278" t="str">
        <f t="shared" si="9"/>
        <v>y</v>
      </c>
      <c r="BK31" s="278" t="str">
        <f t="shared" si="9"/>
        <v>y</v>
      </c>
      <c r="BL31" s="278" t="str">
        <f t="shared" si="9"/>
        <v>y</v>
      </c>
      <c r="BM31" s="278" t="str">
        <f t="shared" si="9"/>
        <v>y</v>
      </c>
      <c r="BN31" s="278" t="str">
        <f t="shared" si="9"/>
        <v>y</v>
      </c>
      <c r="BO31" s="278" t="str">
        <f t="shared" si="9"/>
        <v>y</v>
      </c>
      <c r="BP31" s="278" t="str">
        <f t="shared" si="9"/>
        <v>y</v>
      </c>
      <c r="BQ31" s="278" t="str">
        <f t="shared" si="9"/>
        <v>y</v>
      </c>
      <c r="BR31" s="278" t="str">
        <f t="shared" si="9"/>
        <v>y</v>
      </c>
      <c r="BS31" s="278" t="str">
        <f t="shared" si="9"/>
        <v>y</v>
      </c>
      <c r="BT31" s="278" t="str">
        <f t="shared" ref="BT31:CC40" si="16">IF($H31&lt;BT$11,"x","y")</f>
        <v>y</v>
      </c>
      <c r="BU31" s="278" t="str">
        <f t="shared" si="16"/>
        <v>y</v>
      </c>
      <c r="BV31" s="278" t="str">
        <f t="shared" si="16"/>
        <v>y</v>
      </c>
      <c r="BW31" s="278" t="str">
        <f t="shared" si="16"/>
        <v>y</v>
      </c>
      <c r="BX31" s="278" t="str">
        <f t="shared" si="16"/>
        <v>y</v>
      </c>
      <c r="BY31" s="278" t="str">
        <f t="shared" si="16"/>
        <v>y</v>
      </c>
      <c r="BZ31" s="278" t="str">
        <f t="shared" si="16"/>
        <v>y</v>
      </c>
      <c r="CA31" s="278" t="str">
        <f t="shared" si="16"/>
        <v>y</v>
      </c>
      <c r="CB31" s="278" t="str">
        <f t="shared" si="16"/>
        <v>y</v>
      </c>
      <c r="CC31" s="278" t="str">
        <f t="shared" si="16"/>
        <v>y</v>
      </c>
      <c r="CD31" s="278" t="str">
        <f t="shared" ref="CD31:CM40" si="17">IF($H31&lt;CD$11,"x","y")</f>
        <v>y</v>
      </c>
      <c r="CE31" s="278" t="str">
        <f t="shared" si="17"/>
        <v>y</v>
      </c>
      <c r="CF31" s="278" t="str">
        <f t="shared" si="17"/>
        <v>y</v>
      </c>
      <c r="CG31" s="278" t="str">
        <f t="shared" si="17"/>
        <v>y</v>
      </c>
      <c r="CH31" s="278" t="str">
        <f t="shared" si="17"/>
        <v>y</v>
      </c>
      <c r="CI31" s="278" t="str">
        <f t="shared" si="17"/>
        <v>y</v>
      </c>
      <c r="CJ31" s="278" t="str">
        <f t="shared" si="17"/>
        <v>y</v>
      </c>
      <c r="CK31" s="278" t="str">
        <f t="shared" si="17"/>
        <v>y</v>
      </c>
      <c r="CL31" s="278" t="str">
        <f t="shared" si="17"/>
        <v>y</v>
      </c>
      <c r="CM31" s="278" t="str">
        <f t="shared" si="17"/>
        <v>y</v>
      </c>
      <c r="CN31" s="278" t="str">
        <f t="shared" ref="CN31:CU40" si="18">IF($H31&lt;CN$11,"x","y")</f>
        <v>y</v>
      </c>
      <c r="CO31" s="278" t="str">
        <f t="shared" si="18"/>
        <v>y</v>
      </c>
      <c r="CP31" s="278" t="str">
        <f t="shared" si="18"/>
        <v>y</v>
      </c>
      <c r="CQ31" s="278" t="str">
        <f t="shared" si="18"/>
        <v>y</v>
      </c>
      <c r="CR31" s="278" t="str">
        <f t="shared" si="18"/>
        <v>y</v>
      </c>
      <c r="CS31" s="278" t="str">
        <f t="shared" si="18"/>
        <v>y</v>
      </c>
      <c r="CT31" s="278" t="str">
        <f t="shared" si="18"/>
        <v>y</v>
      </c>
      <c r="CU31" s="278" t="str">
        <f t="shared" si="18"/>
        <v>y</v>
      </c>
      <c r="CV31" s="278" t="str">
        <f t="shared" si="14"/>
        <v>y</v>
      </c>
      <c r="CW31" s="278" t="str">
        <f t="shared" si="14"/>
        <v>y</v>
      </c>
      <c r="CX31" s="278" t="str">
        <f t="shared" si="14"/>
        <v>y</v>
      </c>
      <c r="CY31" s="278" t="str">
        <f t="shared" si="14"/>
        <v>y</v>
      </c>
      <c r="CZ31" s="278" t="str">
        <f t="shared" si="14"/>
        <v>y</v>
      </c>
      <c r="DA31" s="278" t="str">
        <f t="shared" si="14"/>
        <v>y</v>
      </c>
      <c r="DB31" s="278" t="str">
        <f t="shared" si="14"/>
        <v>y</v>
      </c>
      <c r="DC31" s="278" t="str">
        <f t="shared" si="14"/>
        <v>y</v>
      </c>
      <c r="DD31" s="278" t="str">
        <f t="shared" si="14"/>
        <v>y</v>
      </c>
      <c r="DE31" s="279"/>
      <c r="DF31" s="279"/>
      <c r="DG31" s="279" t="str">
        <f>IF(AND($DE31&lt;&gt;"",$DF31&lt;&gt;""),NPV('Step 3-Fuel Switching'!$C$25,-$DE31*(1-'Step 3-Fuel Switching'!$C$27),$DF31*'Step 3-Fuel Switching'!$C$26*(1-'Step 3-Fuel Switching'!$C$27)),"")</f>
        <v/>
      </c>
    </row>
    <row r="32" spans="2:111" s="137" customFormat="1" ht="15" hidden="1" customHeight="1" x14ac:dyDescent="0.25">
      <c r="B32" s="274"/>
      <c r="C32" s="274"/>
      <c r="D32" s="274"/>
      <c r="E32" s="276"/>
      <c r="F32" s="277" t="str">
        <f t="shared" si="4"/>
        <v/>
      </c>
      <c r="G32" s="276"/>
      <c r="H32" s="277" t="str">
        <f>IFERROR(IF(E32="","",1-(SUM($E$12:E32)/$G$11)),"")</f>
        <v/>
      </c>
      <c r="I32" s="278" t="str">
        <f t="shared" si="13"/>
        <v>y</v>
      </c>
      <c r="J32" s="278" t="str">
        <f t="shared" si="13"/>
        <v>y</v>
      </c>
      <c r="K32" s="278" t="str">
        <f t="shared" si="13"/>
        <v>y</v>
      </c>
      <c r="L32" s="278" t="str">
        <f t="shared" si="13"/>
        <v>y</v>
      </c>
      <c r="M32" s="278" t="str">
        <f t="shared" si="13"/>
        <v>y</v>
      </c>
      <c r="N32" s="278" t="str">
        <f t="shared" si="13"/>
        <v>y</v>
      </c>
      <c r="O32" s="278" t="str">
        <f t="shared" si="13"/>
        <v>y</v>
      </c>
      <c r="P32" s="278" t="str">
        <f t="shared" si="13"/>
        <v>y</v>
      </c>
      <c r="Q32" s="278" t="str">
        <f t="shared" si="13"/>
        <v>y</v>
      </c>
      <c r="R32" s="278" t="str">
        <f t="shared" si="13"/>
        <v>y</v>
      </c>
      <c r="S32" s="278" t="str">
        <f t="shared" si="13"/>
        <v>y</v>
      </c>
      <c r="T32" s="278" t="str">
        <f t="shared" si="13"/>
        <v>y</v>
      </c>
      <c r="U32" s="278" t="str">
        <f t="shared" si="13"/>
        <v>y</v>
      </c>
      <c r="V32" s="278" t="str">
        <f t="shared" si="13"/>
        <v>y</v>
      </c>
      <c r="W32" s="278" t="str">
        <f t="shared" si="13"/>
        <v>y</v>
      </c>
      <c r="X32" s="278" t="str">
        <f t="shared" si="13"/>
        <v>y</v>
      </c>
      <c r="Y32" s="278" t="str">
        <f t="shared" ref="Y32:AM41" si="19">IF($H32&lt;Y$11,"x","y")</f>
        <v>y</v>
      </c>
      <c r="Z32" s="278" t="str">
        <f t="shared" si="19"/>
        <v>y</v>
      </c>
      <c r="AA32" s="278" t="str">
        <f t="shared" si="19"/>
        <v>y</v>
      </c>
      <c r="AB32" s="278" t="str">
        <f t="shared" si="19"/>
        <v>y</v>
      </c>
      <c r="AC32" s="278" t="str">
        <f t="shared" si="19"/>
        <v>y</v>
      </c>
      <c r="AD32" s="278" t="str">
        <f t="shared" si="19"/>
        <v>y</v>
      </c>
      <c r="AE32" s="278" t="str">
        <f t="shared" si="19"/>
        <v>y</v>
      </c>
      <c r="AF32" s="278" t="str">
        <f t="shared" si="19"/>
        <v>y</v>
      </c>
      <c r="AG32" s="278" t="str">
        <f t="shared" si="19"/>
        <v>y</v>
      </c>
      <c r="AH32" s="278" t="str">
        <f t="shared" si="19"/>
        <v>y</v>
      </c>
      <c r="AI32" s="278" t="str">
        <f t="shared" si="19"/>
        <v>y</v>
      </c>
      <c r="AJ32" s="278" t="str">
        <f t="shared" si="19"/>
        <v>y</v>
      </c>
      <c r="AK32" s="278" t="str">
        <f t="shared" si="19"/>
        <v>y</v>
      </c>
      <c r="AL32" s="278" t="str">
        <f t="shared" si="19"/>
        <v>y</v>
      </c>
      <c r="AM32" s="278" t="str">
        <f t="shared" si="19"/>
        <v>y</v>
      </c>
      <c r="AN32" s="278" t="str">
        <f t="shared" si="15"/>
        <v>y</v>
      </c>
      <c r="AO32" s="278" t="str">
        <f t="shared" si="12"/>
        <v>y</v>
      </c>
      <c r="AP32" s="278" t="str">
        <f t="shared" si="12"/>
        <v>y</v>
      </c>
      <c r="AQ32" s="278" t="str">
        <f t="shared" si="12"/>
        <v>y</v>
      </c>
      <c r="AR32" s="278" t="str">
        <f t="shared" si="12"/>
        <v>y</v>
      </c>
      <c r="AS32" s="278" t="str">
        <f t="shared" si="12"/>
        <v>y</v>
      </c>
      <c r="AT32" s="278" t="str">
        <f t="shared" si="12"/>
        <v>y</v>
      </c>
      <c r="AU32" s="278" t="str">
        <f t="shared" si="12"/>
        <v>y</v>
      </c>
      <c r="AV32" s="278" t="str">
        <f t="shared" si="12"/>
        <v>y</v>
      </c>
      <c r="AW32" s="278" t="str">
        <f t="shared" si="12"/>
        <v>y</v>
      </c>
      <c r="AX32" s="278" t="str">
        <f t="shared" si="12"/>
        <v>y</v>
      </c>
      <c r="AY32" s="278" t="str">
        <f t="shared" si="12"/>
        <v>y</v>
      </c>
      <c r="AZ32" s="278" t="str">
        <f t="shared" si="12"/>
        <v>y</v>
      </c>
      <c r="BA32" s="278" t="str">
        <f t="shared" si="12"/>
        <v>y</v>
      </c>
      <c r="BB32" s="278" t="str">
        <f t="shared" si="12"/>
        <v>y</v>
      </c>
      <c r="BC32" s="278" t="str">
        <f t="shared" si="12"/>
        <v>y</v>
      </c>
      <c r="BD32" s="278" t="str">
        <f t="shared" si="12"/>
        <v>y</v>
      </c>
      <c r="BE32" s="278" t="str">
        <f t="shared" ref="BE32:BS41" si="20">IF($H32&lt;BE$11,"x","y")</f>
        <v>y</v>
      </c>
      <c r="BF32" s="278" t="str">
        <f t="shared" si="20"/>
        <v>y</v>
      </c>
      <c r="BG32" s="278" t="str">
        <f t="shared" si="20"/>
        <v>y</v>
      </c>
      <c r="BH32" s="278" t="str">
        <f t="shared" si="20"/>
        <v>y</v>
      </c>
      <c r="BI32" s="278" t="str">
        <f t="shared" si="20"/>
        <v>y</v>
      </c>
      <c r="BJ32" s="278" t="str">
        <f t="shared" si="20"/>
        <v>y</v>
      </c>
      <c r="BK32" s="278" t="str">
        <f t="shared" si="20"/>
        <v>y</v>
      </c>
      <c r="BL32" s="278" t="str">
        <f t="shared" si="20"/>
        <v>y</v>
      </c>
      <c r="BM32" s="278" t="str">
        <f t="shared" si="20"/>
        <v>y</v>
      </c>
      <c r="BN32" s="278" t="str">
        <f t="shared" si="20"/>
        <v>y</v>
      </c>
      <c r="BO32" s="278" t="str">
        <f t="shared" si="20"/>
        <v>y</v>
      </c>
      <c r="BP32" s="278" t="str">
        <f t="shared" si="20"/>
        <v>y</v>
      </c>
      <c r="BQ32" s="278" t="str">
        <f t="shared" si="20"/>
        <v>y</v>
      </c>
      <c r="BR32" s="278" t="str">
        <f t="shared" si="20"/>
        <v>y</v>
      </c>
      <c r="BS32" s="278" t="str">
        <f t="shared" si="20"/>
        <v>y</v>
      </c>
      <c r="BT32" s="278" t="str">
        <f t="shared" si="16"/>
        <v>y</v>
      </c>
      <c r="BU32" s="278" t="str">
        <f t="shared" si="16"/>
        <v>y</v>
      </c>
      <c r="BV32" s="278" t="str">
        <f t="shared" si="16"/>
        <v>y</v>
      </c>
      <c r="BW32" s="278" t="str">
        <f t="shared" si="16"/>
        <v>y</v>
      </c>
      <c r="BX32" s="278" t="str">
        <f t="shared" si="16"/>
        <v>y</v>
      </c>
      <c r="BY32" s="278" t="str">
        <f t="shared" si="16"/>
        <v>y</v>
      </c>
      <c r="BZ32" s="278" t="str">
        <f t="shared" si="16"/>
        <v>y</v>
      </c>
      <c r="CA32" s="278" t="str">
        <f t="shared" si="16"/>
        <v>y</v>
      </c>
      <c r="CB32" s="278" t="str">
        <f t="shared" si="16"/>
        <v>y</v>
      </c>
      <c r="CC32" s="278" t="str">
        <f t="shared" si="16"/>
        <v>y</v>
      </c>
      <c r="CD32" s="278" t="str">
        <f t="shared" si="17"/>
        <v>y</v>
      </c>
      <c r="CE32" s="278" t="str">
        <f t="shared" si="17"/>
        <v>y</v>
      </c>
      <c r="CF32" s="278" t="str">
        <f t="shared" si="17"/>
        <v>y</v>
      </c>
      <c r="CG32" s="278" t="str">
        <f t="shared" si="17"/>
        <v>y</v>
      </c>
      <c r="CH32" s="278" t="str">
        <f t="shared" si="17"/>
        <v>y</v>
      </c>
      <c r="CI32" s="278" t="str">
        <f t="shared" si="17"/>
        <v>y</v>
      </c>
      <c r="CJ32" s="278" t="str">
        <f t="shared" si="17"/>
        <v>y</v>
      </c>
      <c r="CK32" s="278" t="str">
        <f t="shared" si="17"/>
        <v>y</v>
      </c>
      <c r="CL32" s="278" t="str">
        <f t="shared" si="17"/>
        <v>y</v>
      </c>
      <c r="CM32" s="278" t="str">
        <f t="shared" si="17"/>
        <v>y</v>
      </c>
      <c r="CN32" s="278" t="str">
        <f t="shared" si="18"/>
        <v>y</v>
      </c>
      <c r="CO32" s="278" t="str">
        <f t="shared" si="18"/>
        <v>y</v>
      </c>
      <c r="CP32" s="278" t="str">
        <f t="shared" si="18"/>
        <v>y</v>
      </c>
      <c r="CQ32" s="278" t="str">
        <f t="shared" si="18"/>
        <v>y</v>
      </c>
      <c r="CR32" s="278" t="str">
        <f t="shared" si="18"/>
        <v>y</v>
      </c>
      <c r="CS32" s="278" t="str">
        <f t="shared" si="18"/>
        <v>y</v>
      </c>
      <c r="CT32" s="278" t="str">
        <f t="shared" si="18"/>
        <v>y</v>
      </c>
      <c r="CU32" s="278" t="str">
        <f t="shared" si="18"/>
        <v>y</v>
      </c>
      <c r="CV32" s="278" t="str">
        <f t="shared" si="14"/>
        <v>y</v>
      </c>
      <c r="CW32" s="278" t="str">
        <f t="shared" si="14"/>
        <v>y</v>
      </c>
      <c r="CX32" s="278" t="str">
        <f t="shared" si="14"/>
        <v>y</v>
      </c>
      <c r="CY32" s="278" t="str">
        <f t="shared" si="14"/>
        <v>y</v>
      </c>
      <c r="CZ32" s="278" t="str">
        <f t="shared" si="14"/>
        <v>y</v>
      </c>
      <c r="DA32" s="278" t="str">
        <f t="shared" si="14"/>
        <v>y</v>
      </c>
      <c r="DB32" s="278" t="str">
        <f t="shared" si="14"/>
        <v>y</v>
      </c>
      <c r="DC32" s="278" t="str">
        <f t="shared" si="14"/>
        <v>y</v>
      </c>
      <c r="DD32" s="278" t="str">
        <f t="shared" si="14"/>
        <v>y</v>
      </c>
      <c r="DE32" s="279"/>
      <c r="DF32" s="279"/>
      <c r="DG32" s="279" t="str">
        <f>IF(AND($DE32&lt;&gt;"",$DF32&lt;&gt;""),NPV('Step 3-Fuel Switching'!$C$25,-$DE32*(1-'Step 3-Fuel Switching'!$C$27),$DF32*'Step 3-Fuel Switching'!$C$26*(1-'Step 3-Fuel Switching'!$C$27)),"")</f>
        <v/>
      </c>
    </row>
    <row r="33" spans="2:111" s="137" customFormat="1" ht="15" hidden="1" customHeight="1" x14ac:dyDescent="0.25">
      <c r="B33" s="274"/>
      <c r="C33" s="274"/>
      <c r="D33" s="274"/>
      <c r="E33" s="276"/>
      <c r="F33" s="277" t="str">
        <f t="shared" si="4"/>
        <v/>
      </c>
      <c r="G33" s="276"/>
      <c r="H33" s="277" t="str">
        <f>IFERROR(IF(E33="","",1-(SUM($E$12:E33)/$G$11)),"")</f>
        <v/>
      </c>
      <c r="I33" s="278" t="str">
        <f t="shared" si="13"/>
        <v>y</v>
      </c>
      <c r="J33" s="278" t="str">
        <f t="shared" si="13"/>
        <v>y</v>
      </c>
      <c r="K33" s="278" t="str">
        <f t="shared" si="13"/>
        <v>y</v>
      </c>
      <c r="L33" s="278" t="str">
        <f t="shared" si="13"/>
        <v>y</v>
      </c>
      <c r="M33" s="278" t="str">
        <f t="shared" si="13"/>
        <v>y</v>
      </c>
      <c r="N33" s="278" t="str">
        <f t="shared" si="13"/>
        <v>y</v>
      </c>
      <c r="O33" s="278" t="str">
        <f t="shared" si="13"/>
        <v>y</v>
      </c>
      <c r="P33" s="278" t="str">
        <f t="shared" si="13"/>
        <v>y</v>
      </c>
      <c r="Q33" s="278" t="str">
        <f t="shared" si="13"/>
        <v>y</v>
      </c>
      <c r="R33" s="278" t="str">
        <f t="shared" si="13"/>
        <v>y</v>
      </c>
      <c r="S33" s="278" t="str">
        <f t="shared" si="13"/>
        <v>y</v>
      </c>
      <c r="T33" s="278" t="str">
        <f t="shared" si="13"/>
        <v>y</v>
      </c>
      <c r="U33" s="278" t="str">
        <f t="shared" si="13"/>
        <v>y</v>
      </c>
      <c r="V33" s="278" t="str">
        <f t="shared" si="13"/>
        <v>y</v>
      </c>
      <c r="W33" s="278" t="str">
        <f t="shared" si="13"/>
        <v>y</v>
      </c>
      <c r="X33" s="278" t="str">
        <f t="shared" si="13"/>
        <v>y</v>
      </c>
      <c r="Y33" s="278" t="str">
        <f t="shared" si="19"/>
        <v>y</v>
      </c>
      <c r="Z33" s="278" t="str">
        <f t="shared" si="19"/>
        <v>y</v>
      </c>
      <c r="AA33" s="278" t="str">
        <f t="shared" si="19"/>
        <v>y</v>
      </c>
      <c r="AB33" s="278" t="str">
        <f t="shared" si="19"/>
        <v>y</v>
      </c>
      <c r="AC33" s="278" t="str">
        <f t="shared" si="19"/>
        <v>y</v>
      </c>
      <c r="AD33" s="278" t="str">
        <f t="shared" si="19"/>
        <v>y</v>
      </c>
      <c r="AE33" s="278" t="str">
        <f t="shared" si="19"/>
        <v>y</v>
      </c>
      <c r="AF33" s="278" t="str">
        <f t="shared" si="19"/>
        <v>y</v>
      </c>
      <c r="AG33" s="278" t="str">
        <f t="shared" si="19"/>
        <v>y</v>
      </c>
      <c r="AH33" s="278" t="str">
        <f t="shared" si="19"/>
        <v>y</v>
      </c>
      <c r="AI33" s="278" t="str">
        <f t="shared" si="19"/>
        <v>y</v>
      </c>
      <c r="AJ33" s="278" t="str">
        <f t="shared" si="19"/>
        <v>y</v>
      </c>
      <c r="AK33" s="278" t="str">
        <f t="shared" si="19"/>
        <v>y</v>
      </c>
      <c r="AL33" s="278" t="str">
        <f t="shared" si="19"/>
        <v>y</v>
      </c>
      <c r="AM33" s="278" t="str">
        <f t="shared" si="19"/>
        <v>y</v>
      </c>
      <c r="AN33" s="278" t="str">
        <f t="shared" si="15"/>
        <v>y</v>
      </c>
      <c r="AO33" s="278" t="str">
        <f t="shared" si="12"/>
        <v>y</v>
      </c>
      <c r="AP33" s="278" t="str">
        <f t="shared" si="12"/>
        <v>y</v>
      </c>
      <c r="AQ33" s="278" t="str">
        <f t="shared" si="12"/>
        <v>y</v>
      </c>
      <c r="AR33" s="278" t="str">
        <f t="shared" si="12"/>
        <v>y</v>
      </c>
      <c r="AS33" s="278" t="str">
        <f t="shared" si="12"/>
        <v>y</v>
      </c>
      <c r="AT33" s="278" t="str">
        <f t="shared" si="12"/>
        <v>y</v>
      </c>
      <c r="AU33" s="278" t="str">
        <f t="shared" si="12"/>
        <v>y</v>
      </c>
      <c r="AV33" s="278" t="str">
        <f t="shared" si="12"/>
        <v>y</v>
      </c>
      <c r="AW33" s="278" t="str">
        <f t="shared" si="12"/>
        <v>y</v>
      </c>
      <c r="AX33" s="278" t="str">
        <f t="shared" si="12"/>
        <v>y</v>
      </c>
      <c r="AY33" s="278" t="str">
        <f t="shared" si="12"/>
        <v>y</v>
      </c>
      <c r="AZ33" s="278" t="str">
        <f t="shared" si="12"/>
        <v>y</v>
      </c>
      <c r="BA33" s="278" t="str">
        <f t="shared" si="12"/>
        <v>y</v>
      </c>
      <c r="BB33" s="278" t="str">
        <f t="shared" si="12"/>
        <v>y</v>
      </c>
      <c r="BC33" s="278" t="str">
        <f t="shared" si="12"/>
        <v>y</v>
      </c>
      <c r="BD33" s="278" t="str">
        <f t="shared" si="12"/>
        <v>y</v>
      </c>
      <c r="BE33" s="278" t="str">
        <f t="shared" si="20"/>
        <v>y</v>
      </c>
      <c r="BF33" s="278" t="str">
        <f t="shared" si="20"/>
        <v>y</v>
      </c>
      <c r="BG33" s="278" t="str">
        <f t="shared" si="20"/>
        <v>y</v>
      </c>
      <c r="BH33" s="278" t="str">
        <f t="shared" si="20"/>
        <v>y</v>
      </c>
      <c r="BI33" s="278" t="str">
        <f t="shared" si="20"/>
        <v>y</v>
      </c>
      <c r="BJ33" s="278" t="str">
        <f t="shared" si="20"/>
        <v>y</v>
      </c>
      <c r="BK33" s="278" t="str">
        <f t="shared" si="20"/>
        <v>y</v>
      </c>
      <c r="BL33" s="278" t="str">
        <f t="shared" si="20"/>
        <v>y</v>
      </c>
      <c r="BM33" s="278" t="str">
        <f t="shared" si="20"/>
        <v>y</v>
      </c>
      <c r="BN33" s="278" t="str">
        <f t="shared" si="20"/>
        <v>y</v>
      </c>
      <c r="BO33" s="278" t="str">
        <f t="shared" si="20"/>
        <v>y</v>
      </c>
      <c r="BP33" s="278" t="str">
        <f t="shared" si="20"/>
        <v>y</v>
      </c>
      <c r="BQ33" s="278" t="str">
        <f t="shared" si="20"/>
        <v>y</v>
      </c>
      <c r="BR33" s="278" t="str">
        <f t="shared" si="20"/>
        <v>y</v>
      </c>
      <c r="BS33" s="278" t="str">
        <f t="shared" si="20"/>
        <v>y</v>
      </c>
      <c r="BT33" s="278" t="str">
        <f t="shared" si="16"/>
        <v>y</v>
      </c>
      <c r="BU33" s="278" t="str">
        <f t="shared" si="16"/>
        <v>y</v>
      </c>
      <c r="BV33" s="278" t="str">
        <f t="shared" si="16"/>
        <v>y</v>
      </c>
      <c r="BW33" s="278" t="str">
        <f t="shared" si="16"/>
        <v>y</v>
      </c>
      <c r="BX33" s="278" t="str">
        <f t="shared" si="16"/>
        <v>y</v>
      </c>
      <c r="BY33" s="278" t="str">
        <f t="shared" si="16"/>
        <v>y</v>
      </c>
      <c r="BZ33" s="278" t="str">
        <f t="shared" si="16"/>
        <v>y</v>
      </c>
      <c r="CA33" s="278" t="str">
        <f t="shared" si="16"/>
        <v>y</v>
      </c>
      <c r="CB33" s="278" t="str">
        <f t="shared" si="16"/>
        <v>y</v>
      </c>
      <c r="CC33" s="278" t="str">
        <f t="shared" si="16"/>
        <v>y</v>
      </c>
      <c r="CD33" s="278" t="str">
        <f t="shared" si="17"/>
        <v>y</v>
      </c>
      <c r="CE33" s="278" t="str">
        <f t="shared" si="17"/>
        <v>y</v>
      </c>
      <c r="CF33" s="278" t="str">
        <f t="shared" si="17"/>
        <v>y</v>
      </c>
      <c r="CG33" s="278" t="str">
        <f t="shared" si="17"/>
        <v>y</v>
      </c>
      <c r="CH33" s="278" t="str">
        <f t="shared" si="17"/>
        <v>y</v>
      </c>
      <c r="CI33" s="278" t="str">
        <f t="shared" si="17"/>
        <v>y</v>
      </c>
      <c r="CJ33" s="278" t="str">
        <f t="shared" si="17"/>
        <v>y</v>
      </c>
      <c r="CK33" s="278" t="str">
        <f t="shared" si="17"/>
        <v>y</v>
      </c>
      <c r="CL33" s="278" t="str">
        <f t="shared" si="17"/>
        <v>y</v>
      </c>
      <c r="CM33" s="278" t="str">
        <f t="shared" si="17"/>
        <v>y</v>
      </c>
      <c r="CN33" s="278" t="str">
        <f t="shared" si="18"/>
        <v>y</v>
      </c>
      <c r="CO33" s="278" t="str">
        <f t="shared" si="18"/>
        <v>y</v>
      </c>
      <c r="CP33" s="278" t="str">
        <f t="shared" si="18"/>
        <v>y</v>
      </c>
      <c r="CQ33" s="278" t="str">
        <f t="shared" si="18"/>
        <v>y</v>
      </c>
      <c r="CR33" s="278" t="str">
        <f t="shared" si="18"/>
        <v>y</v>
      </c>
      <c r="CS33" s="278" t="str">
        <f t="shared" si="18"/>
        <v>y</v>
      </c>
      <c r="CT33" s="278" t="str">
        <f t="shared" si="18"/>
        <v>y</v>
      </c>
      <c r="CU33" s="278" t="str">
        <f t="shared" si="18"/>
        <v>y</v>
      </c>
      <c r="CV33" s="278" t="str">
        <f t="shared" si="14"/>
        <v>y</v>
      </c>
      <c r="CW33" s="278" t="str">
        <f t="shared" si="14"/>
        <v>y</v>
      </c>
      <c r="CX33" s="278" t="str">
        <f t="shared" si="14"/>
        <v>y</v>
      </c>
      <c r="CY33" s="278" t="str">
        <f t="shared" si="14"/>
        <v>y</v>
      </c>
      <c r="CZ33" s="278" t="str">
        <f t="shared" si="14"/>
        <v>y</v>
      </c>
      <c r="DA33" s="278" t="str">
        <f t="shared" si="14"/>
        <v>y</v>
      </c>
      <c r="DB33" s="278" t="str">
        <f t="shared" si="14"/>
        <v>y</v>
      </c>
      <c r="DC33" s="278" t="str">
        <f t="shared" si="14"/>
        <v>y</v>
      </c>
      <c r="DD33" s="278" t="str">
        <f t="shared" si="14"/>
        <v>y</v>
      </c>
      <c r="DE33" s="279"/>
      <c r="DF33" s="279"/>
      <c r="DG33" s="279" t="str">
        <f>IF(AND($DE33&lt;&gt;"",$DF33&lt;&gt;""),NPV('Step 3-Fuel Switching'!$C$25,-$DE33*(1-'Step 3-Fuel Switching'!$C$27),$DF33*'Step 3-Fuel Switching'!$C$26*(1-'Step 3-Fuel Switching'!$C$27)),"")</f>
        <v/>
      </c>
    </row>
    <row r="34" spans="2:111" s="137" customFormat="1" ht="15" hidden="1" customHeight="1" x14ac:dyDescent="0.25">
      <c r="B34" s="274"/>
      <c r="C34" s="274"/>
      <c r="D34" s="274"/>
      <c r="E34" s="276"/>
      <c r="F34" s="277" t="str">
        <f t="shared" si="4"/>
        <v/>
      </c>
      <c r="G34" s="276"/>
      <c r="H34" s="277" t="str">
        <f>IFERROR(IF(E34="","",1-(SUM($E$12:E34)/$G$11)),"")</f>
        <v/>
      </c>
      <c r="I34" s="278" t="str">
        <f t="shared" si="13"/>
        <v>y</v>
      </c>
      <c r="J34" s="278" t="str">
        <f t="shared" si="13"/>
        <v>y</v>
      </c>
      <c r="K34" s="278" t="str">
        <f t="shared" si="13"/>
        <v>y</v>
      </c>
      <c r="L34" s="278" t="str">
        <f t="shared" si="13"/>
        <v>y</v>
      </c>
      <c r="M34" s="278" t="str">
        <f t="shared" si="13"/>
        <v>y</v>
      </c>
      <c r="N34" s="278" t="str">
        <f t="shared" si="13"/>
        <v>y</v>
      </c>
      <c r="O34" s="278" t="str">
        <f t="shared" si="13"/>
        <v>y</v>
      </c>
      <c r="P34" s="278" t="str">
        <f t="shared" si="13"/>
        <v>y</v>
      </c>
      <c r="Q34" s="278" t="str">
        <f t="shared" si="13"/>
        <v>y</v>
      </c>
      <c r="R34" s="278" t="str">
        <f t="shared" si="13"/>
        <v>y</v>
      </c>
      <c r="S34" s="278" t="str">
        <f t="shared" si="13"/>
        <v>y</v>
      </c>
      <c r="T34" s="278" t="str">
        <f t="shared" si="13"/>
        <v>y</v>
      </c>
      <c r="U34" s="278" t="str">
        <f t="shared" si="13"/>
        <v>y</v>
      </c>
      <c r="V34" s="278" t="str">
        <f t="shared" si="13"/>
        <v>y</v>
      </c>
      <c r="W34" s="278" t="str">
        <f t="shared" si="13"/>
        <v>y</v>
      </c>
      <c r="X34" s="278" t="str">
        <f t="shared" si="13"/>
        <v>y</v>
      </c>
      <c r="Y34" s="278" t="str">
        <f t="shared" si="19"/>
        <v>y</v>
      </c>
      <c r="Z34" s="278" t="str">
        <f t="shared" si="19"/>
        <v>y</v>
      </c>
      <c r="AA34" s="278" t="str">
        <f t="shared" si="19"/>
        <v>y</v>
      </c>
      <c r="AB34" s="278" t="str">
        <f t="shared" si="19"/>
        <v>y</v>
      </c>
      <c r="AC34" s="278" t="str">
        <f t="shared" si="19"/>
        <v>y</v>
      </c>
      <c r="AD34" s="278" t="str">
        <f t="shared" si="19"/>
        <v>y</v>
      </c>
      <c r="AE34" s="278" t="str">
        <f t="shared" si="19"/>
        <v>y</v>
      </c>
      <c r="AF34" s="278" t="str">
        <f t="shared" si="19"/>
        <v>y</v>
      </c>
      <c r="AG34" s="278" t="str">
        <f t="shared" si="19"/>
        <v>y</v>
      </c>
      <c r="AH34" s="278" t="str">
        <f t="shared" si="19"/>
        <v>y</v>
      </c>
      <c r="AI34" s="278" t="str">
        <f t="shared" si="19"/>
        <v>y</v>
      </c>
      <c r="AJ34" s="278" t="str">
        <f t="shared" si="19"/>
        <v>y</v>
      </c>
      <c r="AK34" s="278" t="str">
        <f t="shared" si="19"/>
        <v>y</v>
      </c>
      <c r="AL34" s="278" t="str">
        <f t="shared" si="19"/>
        <v>y</v>
      </c>
      <c r="AM34" s="278" t="str">
        <f t="shared" si="19"/>
        <v>y</v>
      </c>
      <c r="AN34" s="278" t="str">
        <f t="shared" si="15"/>
        <v>y</v>
      </c>
      <c r="AO34" s="278" t="str">
        <f t="shared" si="12"/>
        <v>y</v>
      </c>
      <c r="AP34" s="278" t="str">
        <f t="shared" si="12"/>
        <v>y</v>
      </c>
      <c r="AQ34" s="278" t="str">
        <f t="shared" si="12"/>
        <v>y</v>
      </c>
      <c r="AR34" s="278" t="str">
        <f t="shared" si="12"/>
        <v>y</v>
      </c>
      <c r="AS34" s="278" t="str">
        <f t="shared" si="12"/>
        <v>y</v>
      </c>
      <c r="AT34" s="278" t="str">
        <f t="shared" si="12"/>
        <v>y</v>
      </c>
      <c r="AU34" s="278" t="str">
        <f t="shared" si="12"/>
        <v>y</v>
      </c>
      <c r="AV34" s="278" t="str">
        <f t="shared" si="12"/>
        <v>y</v>
      </c>
      <c r="AW34" s="278" t="str">
        <f t="shared" si="12"/>
        <v>y</v>
      </c>
      <c r="AX34" s="278" t="str">
        <f t="shared" si="12"/>
        <v>y</v>
      </c>
      <c r="AY34" s="278" t="str">
        <f t="shared" si="12"/>
        <v>y</v>
      </c>
      <c r="AZ34" s="278" t="str">
        <f t="shared" si="12"/>
        <v>y</v>
      </c>
      <c r="BA34" s="278" t="str">
        <f t="shared" si="12"/>
        <v>y</v>
      </c>
      <c r="BB34" s="278" t="str">
        <f t="shared" si="12"/>
        <v>y</v>
      </c>
      <c r="BC34" s="278" t="str">
        <f t="shared" si="12"/>
        <v>y</v>
      </c>
      <c r="BD34" s="278" t="str">
        <f t="shared" si="12"/>
        <v>y</v>
      </c>
      <c r="BE34" s="278" t="str">
        <f t="shared" si="20"/>
        <v>y</v>
      </c>
      <c r="BF34" s="278" t="str">
        <f t="shared" si="20"/>
        <v>y</v>
      </c>
      <c r="BG34" s="278" t="str">
        <f t="shared" si="20"/>
        <v>y</v>
      </c>
      <c r="BH34" s="278" t="str">
        <f t="shared" si="20"/>
        <v>y</v>
      </c>
      <c r="BI34" s="278" t="str">
        <f t="shared" si="20"/>
        <v>y</v>
      </c>
      <c r="BJ34" s="278" t="str">
        <f t="shared" si="20"/>
        <v>y</v>
      </c>
      <c r="BK34" s="278" t="str">
        <f t="shared" si="20"/>
        <v>y</v>
      </c>
      <c r="BL34" s="278" t="str">
        <f t="shared" si="20"/>
        <v>y</v>
      </c>
      <c r="BM34" s="278" t="str">
        <f t="shared" si="20"/>
        <v>y</v>
      </c>
      <c r="BN34" s="278" t="str">
        <f t="shared" si="20"/>
        <v>y</v>
      </c>
      <c r="BO34" s="278" t="str">
        <f t="shared" si="20"/>
        <v>y</v>
      </c>
      <c r="BP34" s="278" t="str">
        <f t="shared" si="20"/>
        <v>y</v>
      </c>
      <c r="BQ34" s="278" t="str">
        <f t="shared" si="20"/>
        <v>y</v>
      </c>
      <c r="BR34" s="278" t="str">
        <f t="shared" si="20"/>
        <v>y</v>
      </c>
      <c r="BS34" s="278" t="str">
        <f t="shared" si="20"/>
        <v>y</v>
      </c>
      <c r="BT34" s="278" t="str">
        <f t="shared" si="16"/>
        <v>y</v>
      </c>
      <c r="BU34" s="278" t="str">
        <f t="shared" si="16"/>
        <v>y</v>
      </c>
      <c r="BV34" s="278" t="str">
        <f t="shared" si="16"/>
        <v>y</v>
      </c>
      <c r="BW34" s="278" t="str">
        <f t="shared" si="16"/>
        <v>y</v>
      </c>
      <c r="BX34" s="278" t="str">
        <f t="shared" si="16"/>
        <v>y</v>
      </c>
      <c r="BY34" s="278" t="str">
        <f t="shared" si="16"/>
        <v>y</v>
      </c>
      <c r="BZ34" s="278" t="str">
        <f t="shared" si="16"/>
        <v>y</v>
      </c>
      <c r="CA34" s="278" t="str">
        <f t="shared" si="16"/>
        <v>y</v>
      </c>
      <c r="CB34" s="278" t="str">
        <f t="shared" si="16"/>
        <v>y</v>
      </c>
      <c r="CC34" s="278" t="str">
        <f t="shared" si="16"/>
        <v>y</v>
      </c>
      <c r="CD34" s="278" t="str">
        <f t="shared" si="17"/>
        <v>y</v>
      </c>
      <c r="CE34" s="278" t="str">
        <f t="shared" si="17"/>
        <v>y</v>
      </c>
      <c r="CF34" s="278" t="str">
        <f t="shared" si="17"/>
        <v>y</v>
      </c>
      <c r="CG34" s="278" t="str">
        <f t="shared" si="17"/>
        <v>y</v>
      </c>
      <c r="CH34" s="278" t="str">
        <f t="shared" si="17"/>
        <v>y</v>
      </c>
      <c r="CI34" s="278" t="str">
        <f t="shared" si="17"/>
        <v>y</v>
      </c>
      <c r="CJ34" s="278" t="str">
        <f t="shared" si="17"/>
        <v>y</v>
      </c>
      <c r="CK34" s="278" t="str">
        <f t="shared" si="17"/>
        <v>y</v>
      </c>
      <c r="CL34" s="278" t="str">
        <f t="shared" si="17"/>
        <v>y</v>
      </c>
      <c r="CM34" s="278" t="str">
        <f t="shared" si="17"/>
        <v>y</v>
      </c>
      <c r="CN34" s="278" t="str">
        <f t="shared" si="18"/>
        <v>y</v>
      </c>
      <c r="CO34" s="278" t="str">
        <f t="shared" si="18"/>
        <v>y</v>
      </c>
      <c r="CP34" s="278" t="str">
        <f t="shared" si="18"/>
        <v>y</v>
      </c>
      <c r="CQ34" s="278" t="str">
        <f t="shared" si="18"/>
        <v>y</v>
      </c>
      <c r="CR34" s="278" t="str">
        <f t="shared" si="18"/>
        <v>y</v>
      </c>
      <c r="CS34" s="278" t="str">
        <f t="shared" si="18"/>
        <v>y</v>
      </c>
      <c r="CT34" s="278" t="str">
        <f t="shared" si="18"/>
        <v>y</v>
      </c>
      <c r="CU34" s="278" t="str">
        <f t="shared" si="18"/>
        <v>y</v>
      </c>
      <c r="CV34" s="278" t="str">
        <f t="shared" si="14"/>
        <v>y</v>
      </c>
      <c r="CW34" s="278" t="str">
        <f t="shared" si="14"/>
        <v>y</v>
      </c>
      <c r="CX34" s="278" t="str">
        <f t="shared" si="14"/>
        <v>y</v>
      </c>
      <c r="CY34" s="278" t="str">
        <f t="shared" si="14"/>
        <v>y</v>
      </c>
      <c r="CZ34" s="278" t="str">
        <f t="shared" si="14"/>
        <v>y</v>
      </c>
      <c r="DA34" s="278" t="str">
        <f t="shared" si="14"/>
        <v>y</v>
      </c>
      <c r="DB34" s="278" t="str">
        <f t="shared" si="14"/>
        <v>y</v>
      </c>
      <c r="DC34" s="278" t="str">
        <f t="shared" si="14"/>
        <v>y</v>
      </c>
      <c r="DD34" s="278" t="str">
        <f t="shared" si="14"/>
        <v>y</v>
      </c>
      <c r="DE34" s="279"/>
      <c r="DF34" s="279"/>
      <c r="DG34" s="279" t="str">
        <f>IF(AND($DE34&lt;&gt;"",$DF34&lt;&gt;""),NPV('Step 3-Fuel Switching'!$C$25,-$DE34*(1-'Step 3-Fuel Switching'!$C$27),$DF34*'Step 3-Fuel Switching'!$C$26*(1-'Step 3-Fuel Switching'!$C$27)),"")</f>
        <v/>
      </c>
    </row>
    <row r="35" spans="2:111" s="137" customFormat="1" ht="15" hidden="1" customHeight="1" x14ac:dyDescent="0.25">
      <c r="B35" s="274"/>
      <c r="C35" s="274"/>
      <c r="D35" s="274"/>
      <c r="E35" s="276"/>
      <c r="F35" s="277" t="str">
        <f t="shared" si="4"/>
        <v/>
      </c>
      <c r="G35" s="276"/>
      <c r="H35" s="277" t="str">
        <f>IFERROR(IF(E35="","",1-(SUM($E$12:E35)/$G$11)),"")</f>
        <v/>
      </c>
      <c r="I35" s="278" t="str">
        <f t="shared" si="13"/>
        <v>y</v>
      </c>
      <c r="J35" s="278" t="str">
        <f t="shared" si="13"/>
        <v>y</v>
      </c>
      <c r="K35" s="278" t="str">
        <f t="shared" si="13"/>
        <v>y</v>
      </c>
      <c r="L35" s="278" t="str">
        <f t="shared" si="13"/>
        <v>y</v>
      </c>
      <c r="M35" s="278" t="str">
        <f t="shared" si="13"/>
        <v>y</v>
      </c>
      <c r="N35" s="278" t="str">
        <f t="shared" si="13"/>
        <v>y</v>
      </c>
      <c r="O35" s="278" t="str">
        <f t="shared" si="13"/>
        <v>y</v>
      </c>
      <c r="P35" s="278" t="str">
        <f t="shared" si="13"/>
        <v>y</v>
      </c>
      <c r="Q35" s="278" t="str">
        <f t="shared" si="13"/>
        <v>y</v>
      </c>
      <c r="R35" s="278" t="str">
        <f t="shared" si="13"/>
        <v>y</v>
      </c>
      <c r="S35" s="278" t="str">
        <f t="shared" si="13"/>
        <v>y</v>
      </c>
      <c r="T35" s="278" t="str">
        <f t="shared" si="13"/>
        <v>y</v>
      </c>
      <c r="U35" s="278" t="str">
        <f t="shared" si="13"/>
        <v>y</v>
      </c>
      <c r="V35" s="278" t="str">
        <f t="shared" si="13"/>
        <v>y</v>
      </c>
      <c r="W35" s="278" t="str">
        <f t="shared" si="13"/>
        <v>y</v>
      </c>
      <c r="X35" s="278" t="str">
        <f t="shared" si="13"/>
        <v>y</v>
      </c>
      <c r="Y35" s="278" t="str">
        <f t="shared" si="19"/>
        <v>y</v>
      </c>
      <c r="Z35" s="278" t="str">
        <f t="shared" si="19"/>
        <v>y</v>
      </c>
      <c r="AA35" s="278" t="str">
        <f t="shared" si="19"/>
        <v>y</v>
      </c>
      <c r="AB35" s="278" t="str">
        <f t="shared" si="19"/>
        <v>y</v>
      </c>
      <c r="AC35" s="278" t="str">
        <f t="shared" si="19"/>
        <v>y</v>
      </c>
      <c r="AD35" s="278" t="str">
        <f t="shared" si="19"/>
        <v>y</v>
      </c>
      <c r="AE35" s="278" t="str">
        <f t="shared" si="19"/>
        <v>y</v>
      </c>
      <c r="AF35" s="278" t="str">
        <f t="shared" si="19"/>
        <v>y</v>
      </c>
      <c r="AG35" s="278" t="str">
        <f t="shared" si="19"/>
        <v>y</v>
      </c>
      <c r="AH35" s="278" t="str">
        <f t="shared" si="19"/>
        <v>y</v>
      </c>
      <c r="AI35" s="278" t="str">
        <f t="shared" si="19"/>
        <v>y</v>
      </c>
      <c r="AJ35" s="278" t="str">
        <f t="shared" si="19"/>
        <v>y</v>
      </c>
      <c r="AK35" s="278" t="str">
        <f t="shared" si="19"/>
        <v>y</v>
      </c>
      <c r="AL35" s="278" t="str">
        <f t="shared" si="19"/>
        <v>y</v>
      </c>
      <c r="AM35" s="278" t="str">
        <f t="shared" si="19"/>
        <v>y</v>
      </c>
      <c r="AN35" s="278" t="str">
        <f t="shared" si="15"/>
        <v>y</v>
      </c>
      <c r="AO35" s="278" t="str">
        <f t="shared" si="12"/>
        <v>y</v>
      </c>
      <c r="AP35" s="278" t="str">
        <f t="shared" si="12"/>
        <v>y</v>
      </c>
      <c r="AQ35" s="278" t="str">
        <f t="shared" si="12"/>
        <v>y</v>
      </c>
      <c r="AR35" s="278" t="str">
        <f t="shared" si="12"/>
        <v>y</v>
      </c>
      <c r="AS35" s="278" t="str">
        <f t="shared" si="12"/>
        <v>y</v>
      </c>
      <c r="AT35" s="278" t="str">
        <f t="shared" si="12"/>
        <v>y</v>
      </c>
      <c r="AU35" s="278" t="str">
        <f t="shared" si="12"/>
        <v>y</v>
      </c>
      <c r="AV35" s="278" t="str">
        <f t="shared" si="12"/>
        <v>y</v>
      </c>
      <c r="AW35" s="278" t="str">
        <f t="shared" si="12"/>
        <v>y</v>
      </c>
      <c r="AX35" s="278" t="str">
        <f t="shared" si="12"/>
        <v>y</v>
      </c>
      <c r="AY35" s="278" t="str">
        <f t="shared" si="12"/>
        <v>y</v>
      </c>
      <c r="AZ35" s="278" t="str">
        <f t="shared" si="12"/>
        <v>y</v>
      </c>
      <c r="BA35" s="278" t="str">
        <f t="shared" si="12"/>
        <v>y</v>
      </c>
      <c r="BB35" s="278" t="str">
        <f t="shared" si="12"/>
        <v>y</v>
      </c>
      <c r="BC35" s="278" t="str">
        <f t="shared" si="12"/>
        <v>y</v>
      </c>
      <c r="BD35" s="278" t="str">
        <f t="shared" si="12"/>
        <v>y</v>
      </c>
      <c r="BE35" s="278" t="str">
        <f t="shared" si="20"/>
        <v>y</v>
      </c>
      <c r="BF35" s="278" t="str">
        <f t="shared" si="20"/>
        <v>y</v>
      </c>
      <c r="BG35" s="278" t="str">
        <f t="shared" si="20"/>
        <v>y</v>
      </c>
      <c r="BH35" s="278" t="str">
        <f t="shared" si="20"/>
        <v>y</v>
      </c>
      <c r="BI35" s="278" t="str">
        <f t="shared" si="20"/>
        <v>y</v>
      </c>
      <c r="BJ35" s="278" t="str">
        <f t="shared" si="20"/>
        <v>y</v>
      </c>
      <c r="BK35" s="278" t="str">
        <f t="shared" si="20"/>
        <v>y</v>
      </c>
      <c r="BL35" s="278" t="str">
        <f t="shared" si="20"/>
        <v>y</v>
      </c>
      <c r="BM35" s="278" t="str">
        <f t="shared" si="20"/>
        <v>y</v>
      </c>
      <c r="BN35" s="278" t="str">
        <f t="shared" si="20"/>
        <v>y</v>
      </c>
      <c r="BO35" s="278" t="str">
        <f t="shared" si="20"/>
        <v>y</v>
      </c>
      <c r="BP35" s="278" t="str">
        <f t="shared" si="20"/>
        <v>y</v>
      </c>
      <c r="BQ35" s="278" t="str">
        <f t="shared" si="20"/>
        <v>y</v>
      </c>
      <c r="BR35" s="278" t="str">
        <f t="shared" si="20"/>
        <v>y</v>
      </c>
      <c r="BS35" s="278" t="str">
        <f t="shared" si="20"/>
        <v>y</v>
      </c>
      <c r="BT35" s="278" t="str">
        <f t="shared" si="16"/>
        <v>y</v>
      </c>
      <c r="BU35" s="278" t="str">
        <f t="shared" si="16"/>
        <v>y</v>
      </c>
      <c r="BV35" s="278" t="str">
        <f t="shared" si="16"/>
        <v>y</v>
      </c>
      <c r="BW35" s="278" t="str">
        <f t="shared" si="16"/>
        <v>y</v>
      </c>
      <c r="BX35" s="278" t="str">
        <f t="shared" si="16"/>
        <v>y</v>
      </c>
      <c r="BY35" s="278" t="str">
        <f t="shared" si="16"/>
        <v>y</v>
      </c>
      <c r="BZ35" s="278" t="str">
        <f t="shared" si="16"/>
        <v>y</v>
      </c>
      <c r="CA35" s="278" t="str">
        <f t="shared" si="16"/>
        <v>y</v>
      </c>
      <c r="CB35" s="278" t="str">
        <f t="shared" si="16"/>
        <v>y</v>
      </c>
      <c r="CC35" s="278" t="str">
        <f t="shared" si="16"/>
        <v>y</v>
      </c>
      <c r="CD35" s="278" t="str">
        <f t="shared" si="17"/>
        <v>y</v>
      </c>
      <c r="CE35" s="278" t="str">
        <f t="shared" si="17"/>
        <v>y</v>
      </c>
      <c r="CF35" s="278" t="str">
        <f t="shared" si="17"/>
        <v>y</v>
      </c>
      <c r="CG35" s="278" t="str">
        <f t="shared" si="17"/>
        <v>y</v>
      </c>
      <c r="CH35" s="278" t="str">
        <f t="shared" si="17"/>
        <v>y</v>
      </c>
      <c r="CI35" s="278" t="str">
        <f t="shared" si="17"/>
        <v>y</v>
      </c>
      <c r="CJ35" s="278" t="str">
        <f t="shared" si="17"/>
        <v>y</v>
      </c>
      <c r="CK35" s="278" t="str">
        <f t="shared" si="17"/>
        <v>y</v>
      </c>
      <c r="CL35" s="278" t="str">
        <f t="shared" si="17"/>
        <v>y</v>
      </c>
      <c r="CM35" s="278" t="str">
        <f t="shared" si="17"/>
        <v>y</v>
      </c>
      <c r="CN35" s="278" t="str">
        <f t="shared" si="18"/>
        <v>y</v>
      </c>
      <c r="CO35" s="278" t="str">
        <f t="shared" si="18"/>
        <v>y</v>
      </c>
      <c r="CP35" s="278" t="str">
        <f t="shared" si="18"/>
        <v>y</v>
      </c>
      <c r="CQ35" s="278" t="str">
        <f t="shared" si="18"/>
        <v>y</v>
      </c>
      <c r="CR35" s="278" t="str">
        <f t="shared" si="18"/>
        <v>y</v>
      </c>
      <c r="CS35" s="278" t="str">
        <f t="shared" si="18"/>
        <v>y</v>
      </c>
      <c r="CT35" s="278" t="str">
        <f t="shared" si="18"/>
        <v>y</v>
      </c>
      <c r="CU35" s="278" t="str">
        <f t="shared" si="18"/>
        <v>y</v>
      </c>
      <c r="CV35" s="278" t="str">
        <f t="shared" si="14"/>
        <v>y</v>
      </c>
      <c r="CW35" s="278" t="str">
        <f t="shared" si="14"/>
        <v>y</v>
      </c>
      <c r="CX35" s="278" t="str">
        <f t="shared" si="14"/>
        <v>y</v>
      </c>
      <c r="CY35" s="278" t="str">
        <f t="shared" si="14"/>
        <v>y</v>
      </c>
      <c r="CZ35" s="278" t="str">
        <f t="shared" si="14"/>
        <v>y</v>
      </c>
      <c r="DA35" s="278" t="str">
        <f t="shared" si="14"/>
        <v>y</v>
      </c>
      <c r="DB35" s="278" t="str">
        <f t="shared" si="14"/>
        <v>y</v>
      </c>
      <c r="DC35" s="278" t="str">
        <f t="shared" si="14"/>
        <v>y</v>
      </c>
      <c r="DD35" s="278" t="str">
        <f t="shared" si="14"/>
        <v>y</v>
      </c>
      <c r="DE35" s="279"/>
      <c r="DF35" s="279"/>
      <c r="DG35" s="279" t="str">
        <f>IF(AND($DE35&lt;&gt;"",$DF35&lt;&gt;""),NPV('Step 3-Fuel Switching'!$C$25,-$DE35*(1-'Step 3-Fuel Switching'!$C$27),$DF35*'Step 3-Fuel Switching'!$C$26*(1-'Step 3-Fuel Switching'!$C$27)),"")</f>
        <v/>
      </c>
    </row>
    <row r="36" spans="2:111" s="137" customFormat="1" ht="15" hidden="1" customHeight="1" x14ac:dyDescent="0.25">
      <c r="B36" s="274"/>
      <c r="C36" s="274"/>
      <c r="D36" s="274"/>
      <c r="E36" s="276"/>
      <c r="F36" s="277" t="str">
        <f t="shared" si="4"/>
        <v/>
      </c>
      <c r="G36" s="276"/>
      <c r="H36" s="277" t="str">
        <f>IFERROR(IF(E36="","",1-(SUM($E$12:E36)/$G$11)),"")</f>
        <v/>
      </c>
      <c r="I36" s="278" t="str">
        <f t="shared" si="13"/>
        <v>y</v>
      </c>
      <c r="J36" s="278" t="str">
        <f t="shared" si="13"/>
        <v>y</v>
      </c>
      <c r="K36" s="278" t="str">
        <f t="shared" si="13"/>
        <v>y</v>
      </c>
      <c r="L36" s="278" t="str">
        <f t="shared" si="13"/>
        <v>y</v>
      </c>
      <c r="M36" s="278" t="str">
        <f t="shared" si="13"/>
        <v>y</v>
      </c>
      <c r="N36" s="278" t="str">
        <f t="shared" si="13"/>
        <v>y</v>
      </c>
      <c r="O36" s="278" t="str">
        <f t="shared" si="13"/>
        <v>y</v>
      </c>
      <c r="P36" s="278" t="str">
        <f t="shared" si="13"/>
        <v>y</v>
      </c>
      <c r="Q36" s="278" t="str">
        <f t="shared" si="13"/>
        <v>y</v>
      </c>
      <c r="R36" s="278" t="str">
        <f t="shared" si="13"/>
        <v>y</v>
      </c>
      <c r="S36" s="278" t="str">
        <f t="shared" si="13"/>
        <v>y</v>
      </c>
      <c r="T36" s="278" t="str">
        <f t="shared" si="13"/>
        <v>y</v>
      </c>
      <c r="U36" s="278" t="str">
        <f t="shared" si="13"/>
        <v>y</v>
      </c>
      <c r="V36" s="278" t="str">
        <f t="shared" si="13"/>
        <v>y</v>
      </c>
      <c r="W36" s="278" t="str">
        <f t="shared" si="13"/>
        <v>y</v>
      </c>
      <c r="X36" s="278" t="str">
        <f t="shared" si="13"/>
        <v>y</v>
      </c>
      <c r="Y36" s="278" t="str">
        <f t="shared" si="19"/>
        <v>y</v>
      </c>
      <c r="Z36" s="278" t="str">
        <f t="shared" si="19"/>
        <v>y</v>
      </c>
      <c r="AA36" s="278" t="str">
        <f t="shared" si="19"/>
        <v>y</v>
      </c>
      <c r="AB36" s="278" t="str">
        <f t="shared" si="19"/>
        <v>y</v>
      </c>
      <c r="AC36" s="278" t="str">
        <f t="shared" si="19"/>
        <v>y</v>
      </c>
      <c r="AD36" s="278" t="str">
        <f t="shared" si="19"/>
        <v>y</v>
      </c>
      <c r="AE36" s="278" t="str">
        <f t="shared" si="19"/>
        <v>y</v>
      </c>
      <c r="AF36" s="278" t="str">
        <f t="shared" si="19"/>
        <v>y</v>
      </c>
      <c r="AG36" s="278" t="str">
        <f t="shared" si="19"/>
        <v>y</v>
      </c>
      <c r="AH36" s="278" t="str">
        <f t="shared" si="19"/>
        <v>y</v>
      </c>
      <c r="AI36" s="278" t="str">
        <f t="shared" si="19"/>
        <v>y</v>
      </c>
      <c r="AJ36" s="278" t="str">
        <f t="shared" si="19"/>
        <v>y</v>
      </c>
      <c r="AK36" s="278" t="str">
        <f t="shared" si="19"/>
        <v>y</v>
      </c>
      <c r="AL36" s="278" t="str">
        <f t="shared" si="19"/>
        <v>y</v>
      </c>
      <c r="AM36" s="278" t="str">
        <f t="shared" si="19"/>
        <v>y</v>
      </c>
      <c r="AN36" s="278" t="str">
        <f t="shared" si="15"/>
        <v>y</v>
      </c>
      <c r="AO36" s="278" t="str">
        <f t="shared" si="12"/>
        <v>y</v>
      </c>
      <c r="AP36" s="278" t="str">
        <f t="shared" si="12"/>
        <v>y</v>
      </c>
      <c r="AQ36" s="278" t="str">
        <f t="shared" si="12"/>
        <v>y</v>
      </c>
      <c r="AR36" s="278" t="str">
        <f t="shared" si="12"/>
        <v>y</v>
      </c>
      <c r="AS36" s="278" t="str">
        <f t="shared" si="12"/>
        <v>y</v>
      </c>
      <c r="AT36" s="278" t="str">
        <f t="shared" si="12"/>
        <v>y</v>
      </c>
      <c r="AU36" s="278" t="str">
        <f t="shared" si="12"/>
        <v>y</v>
      </c>
      <c r="AV36" s="278" t="str">
        <f t="shared" si="12"/>
        <v>y</v>
      </c>
      <c r="AW36" s="278" t="str">
        <f t="shared" si="12"/>
        <v>y</v>
      </c>
      <c r="AX36" s="278" t="str">
        <f t="shared" si="12"/>
        <v>y</v>
      </c>
      <c r="AY36" s="278" t="str">
        <f t="shared" si="12"/>
        <v>y</v>
      </c>
      <c r="AZ36" s="278" t="str">
        <f t="shared" si="12"/>
        <v>y</v>
      </c>
      <c r="BA36" s="278" t="str">
        <f t="shared" si="12"/>
        <v>y</v>
      </c>
      <c r="BB36" s="278" t="str">
        <f t="shared" si="12"/>
        <v>y</v>
      </c>
      <c r="BC36" s="278" t="str">
        <f t="shared" si="12"/>
        <v>y</v>
      </c>
      <c r="BD36" s="278" t="str">
        <f t="shared" si="12"/>
        <v>y</v>
      </c>
      <c r="BE36" s="278" t="str">
        <f t="shared" si="20"/>
        <v>y</v>
      </c>
      <c r="BF36" s="278" t="str">
        <f t="shared" si="20"/>
        <v>y</v>
      </c>
      <c r="BG36" s="278" t="str">
        <f t="shared" si="20"/>
        <v>y</v>
      </c>
      <c r="BH36" s="278" t="str">
        <f t="shared" si="20"/>
        <v>y</v>
      </c>
      <c r="BI36" s="278" t="str">
        <f t="shared" si="20"/>
        <v>y</v>
      </c>
      <c r="BJ36" s="278" t="str">
        <f t="shared" si="20"/>
        <v>y</v>
      </c>
      <c r="BK36" s="278" t="str">
        <f t="shared" si="20"/>
        <v>y</v>
      </c>
      <c r="BL36" s="278" t="str">
        <f t="shared" si="20"/>
        <v>y</v>
      </c>
      <c r="BM36" s="278" t="str">
        <f t="shared" si="20"/>
        <v>y</v>
      </c>
      <c r="BN36" s="278" t="str">
        <f t="shared" si="20"/>
        <v>y</v>
      </c>
      <c r="BO36" s="278" t="str">
        <f t="shared" si="20"/>
        <v>y</v>
      </c>
      <c r="BP36" s="278" t="str">
        <f t="shared" si="20"/>
        <v>y</v>
      </c>
      <c r="BQ36" s="278" t="str">
        <f t="shared" si="20"/>
        <v>y</v>
      </c>
      <c r="BR36" s="278" t="str">
        <f t="shared" si="20"/>
        <v>y</v>
      </c>
      <c r="BS36" s="278" t="str">
        <f t="shared" si="20"/>
        <v>y</v>
      </c>
      <c r="BT36" s="278" t="str">
        <f t="shared" si="16"/>
        <v>y</v>
      </c>
      <c r="BU36" s="278" t="str">
        <f t="shared" si="16"/>
        <v>y</v>
      </c>
      <c r="BV36" s="278" t="str">
        <f t="shared" si="16"/>
        <v>y</v>
      </c>
      <c r="BW36" s="278" t="str">
        <f t="shared" si="16"/>
        <v>y</v>
      </c>
      <c r="BX36" s="278" t="str">
        <f t="shared" si="16"/>
        <v>y</v>
      </c>
      <c r="BY36" s="278" t="str">
        <f t="shared" si="16"/>
        <v>y</v>
      </c>
      <c r="BZ36" s="278" t="str">
        <f t="shared" si="16"/>
        <v>y</v>
      </c>
      <c r="CA36" s="278" t="str">
        <f t="shared" si="16"/>
        <v>y</v>
      </c>
      <c r="CB36" s="278" t="str">
        <f t="shared" si="16"/>
        <v>y</v>
      </c>
      <c r="CC36" s="278" t="str">
        <f t="shared" si="16"/>
        <v>y</v>
      </c>
      <c r="CD36" s="278" t="str">
        <f t="shared" si="17"/>
        <v>y</v>
      </c>
      <c r="CE36" s="278" t="str">
        <f t="shared" si="17"/>
        <v>y</v>
      </c>
      <c r="CF36" s="278" t="str">
        <f t="shared" si="17"/>
        <v>y</v>
      </c>
      <c r="CG36" s="278" t="str">
        <f t="shared" si="17"/>
        <v>y</v>
      </c>
      <c r="CH36" s="278" t="str">
        <f t="shared" si="17"/>
        <v>y</v>
      </c>
      <c r="CI36" s="278" t="str">
        <f t="shared" si="17"/>
        <v>y</v>
      </c>
      <c r="CJ36" s="278" t="str">
        <f t="shared" si="17"/>
        <v>y</v>
      </c>
      <c r="CK36" s="278" t="str">
        <f t="shared" si="17"/>
        <v>y</v>
      </c>
      <c r="CL36" s="278" t="str">
        <f t="shared" si="17"/>
        <v>y</v>
      </c>
      <c r="CM36" s="278" t="str">
        <f t="shared" si="17"/>
        <v>y</v>
      </c>
      <c r="CN36" s="278" t="str">
        <f t="shared" si="18"/>
        <v>y</v>
      </c>
      <c r="CO36" s="278" t="str">
        <f t="shared" si="18"/>
        <v>y</v>
      </c>
      <c r="CP36" s="278" t="str">
        <f t="shared" si="18"/>
        <v>y</v>
      </c>
      <c r="CQ36" s="278" t="str">
        <f t="shared" si="18"/>
        <v>y</v>
      </c>
      <c r="CR36" s="278" t="str">
        <f t="shared" si="18"/>
        <v>y</v>
      </c>
      <c r="CS36" s="278" t="str">
        <f t="shared" si="18"/>
        <v>y</v>
      </c>
      <c r="CT36" s="278" t="str">
        <f t="shared" si="18"/>
        <v>y</v>
      </c>
      <c r="CU36" s="278" t="str">
        <f t="shared" si="18"/>
        <v>y</v>
      </c>
      <c r="CV36" s="278" t="str">
        <f t="shared" si="14"/>
        <v>y</v>
      </c>
      <c r="CW36" s="278" t="str">
        <f t="shared" si="14"/>
        <v>y</v>
      </c>
      <c r="CX36" s="278" t="str">
        <f t="shared" si="14"/>
        <v>y</v>
      </c>
      <c r="CY36" s="278" t="str">
        <f t="shared" si="14"/>
        <v>y</v>
      </c>
      <c r="CZ36" s="278" t="str">
        <f t="shared" si="14"/>
        <v>y</v>
      </c>
      <c r="DA36" s="278" t="str">
        <f t="shared" si="14"/>
        <v>y</v>
      </c>
      <c r="DB36" s="278" t="str">
        <f t="shared" si="14"/>
        <v>y</v>
      </c>
      <c r="DC36" s="278" t="str">
        <f t="shared" si="14"/>
        <v>y</v>
      </c>
      <c r="DD36" s="278" t="str">
        <f t="shared" si="14"/>
        <v>y</v>
      </c>
      <c r="DE36" s="279"/>
      <c r="DF36" s="279"/>
      <c r="DG36" s="279" t="str">
        <f>IF(AND($DE36&lt;&gt;"",$DF36&lt;&gt;""),NPV('Step 3-Fuel Switching'!$C$25,-$DE36*(1-'Step 3-Fuel Switching'!$C$27),$DF36*'Step 3-Fuel Switching'!$C$26*(1-'Step 3-Fuel Switching'!$C$27)),"")</f>
        <v/>
      </c>
    </row>
    <row r="37" spans="2:111" s="137" customFormat="1" ht="15" hidden="1" customHeight="1" x14ac:dyDescent="0.25">
      <c r="B37" s="274"/>
      <c r="C37" s="274"/>
      <c r="D37" s="274"/>
      <c r="E37" s="276"/>
      <c r="F37" s="277" t="str">
        <f t="shared" si="4"/>
        <v/>
      </c>
      <c r="G37" s="276"/>
      <c r="H37" s="277" t="str">
        <f>IFERROR(IF(E37="","",1-(SUM($E$12:E37)/$G$11)),"")</f>
        <v/>
      </c>
      <c r="I37" s="278" t="str">
        <f t="shared" si="13"/>
        <v>y</v>
      </c>
      <c r="J37" s="278" t="str">
        <f t="shared" si="13"/>
        <v>y</v>
      </c>
      <c r="K37" s="278" t="str">
        <f t="shared" si="13"/>
        <v>y</v>
      </c>
      <c r="L37" s="278" t="str">
        <f t="shared" si="13"/>
        <v>y</v>
      </c>
      <c r="M37" s="278" t="str">
        <f t="shared" si="13"/>
        <v>y</v>
      </c>
      <c r="N37" s="278" t="str">
        <f t="shared" si="13"/>
        <v>y</v>
      </c>
      <c r="O37" s="278" t="str">
        <f t="shared" si="13"/>
        <v>y</v>
      </c>
      <c r="P37" s="278" t="str">
        <f t="shared" si="13"/>
        <v>y</v>
      </c>
      <c r="Q37" s="278" t="str">
        <f t="shared" si="13"/>
        <v>y</v>
      </c>
      <c r="R37" s="278" t="str">
        <f t="shared" si="13"/>
        <v>y</v>
      </c>
      <c r="S37" s="278" t="str">
        <f t="shared" si="13"/>
        <v>y</v>
      </c>
      <c r="T37" s="278" t="str">
        <f t="shared" si="13"/>
        <v>y</v>
      </c>
      <c r="U37" s="278" t="str">
        <f t="shared" si="13"/>
        <v>y</v>
      </c>
      <c r="V37" s="278" t="str">
        <f t="shared" si="13"/>
        <v>y</v>
      </c>
      <c r="W37" s="278" t="str">
        <f t="shared" si="13"/>
        <v>y</v>
      </c>
      <c r="X37" s="278" t="str">
        <f t="shared" si="13"/>
        <v>y</v>
      </c>
      <c r="Y37" s="278" t="str">
        <f t="shared" si="19"/>
        <v>y</v>
      </c>
      <c r="Z37" s="278" t="str">
        <f t="shared" si="19"/>
        <v>y</v>
      </c>
      <c r="AA37" s="278" t="str">
        <f t="shared" si="19"/>
        <v>y</v>
      </c>
      <c r="AB37" s="278" t="str">
        <f t="shared" si="19"/>
        <v>y</v>
      </c>
      <c r="AC37" s="278" t="str">
        <f t="shared" si="19"/>
        <v>y</v>
      </c>
      <c r="AD37" s="278" t="str">
        <f t="shared" si="19"/>
        <v>y</v>
      </c>
      <c r="AE37" s="278" t="str">
        <f t="shared" si="19"/>
        <v>y</v>
      </c>
      <c r="AF37" s="278" t="str">
        <f t="shared" si="19"/>
        <v>y</v>
      </c>
      <c r="AG37" s="278" t="str">
        <f t="shared" si="19"/>
        <v>y</v>
      </c>
      <c r="AH37" s="278" t="str">
        <f t="shared" si="19"/>
        <v>y</v>
      </c>
      <c r="AI37" s="278" t="str">
        <f t="shared" si="19"/>
        <v>y</v>
      </c>
      <c r="AJ37" s="278" t="str">
        <f t="shared" si="19"/>
        <v>y</v>
      </c>
      <c r="AK37" s="278" t="str">
        <f t="shared" si="19"/>
        <v>y</v>
      </c>
      <c r="AL37" s="278" t="str">
        <f t="shared" si="19"/>
        <v>y</v>
      </c>
      <c r="AM37" s="278" t="str">
        <f t="shared" si="19"/>
        <v>y</v>
      </c>
      <c r="AN37" s="278" t="str">
        <f t="shared" si="15"/>
        <v>y</v>
      </c>
      <c r="AO37" s="278" t="str">
        <f t="shared" si="12"/>
        <v>y</v>
      </c>
      <c r="AP37" s="278" t="str">
        <f t="shared" si="12"/>
        <v>y</v>
      </c>
      <c r="AQ37" s="278" t="str">
        <f t="shared" si="12"/>
        <v>y</v>
      </c>
      <c r="AR37" s="278" t="str">
        <f t="shared" si="12"/>
        <v>y</v>
      </c>
      <c r="AS37" s="278" t="str">
        <f t="shared" si="12"/>
        <v>y</v>
      </c>
      <c r="AT37" s="278" t="str">
        <f t="shared" si="12"/>
        <v>y</v>
      </c>
      <c r="AU37" s="278" t="str">
        <f t="shared" si="12"/>
        <v>y</v>
      </c>
      <c r="AV37" s="278" t="str">
        <f t="shared" si="12"/>
        <v>y</v>
      </c>
      <c r="AW37" s="278" t="str">
        <f t="shared" si="12"/>
        <v>y</v>
      </c>
      <c r="AX37" s="278" t="str">
        <f t="shared" si="12"/>
        <v>y</v>
      </c>
      <c r="AY37" s="278" t="str">
        <f t="shared" si="12"/>
        <v>y</v>
      </c>
      <c r="AZ37" s="278" t="str">
        <f t="shared" si="12"/>
        <v>y</v>
      </c>
      <c r="BA37" s="278" t="str">
        <f t="shared" si="12"/>
        <v>y</v>
      </c>
      <c r="BB37" s="278" t="str">
        <f t="shared" si="12"/>
        <v>y</v>
      </c>
      <c r="BC37" s="278" t="str">
        <f t="shared" si="12"/>
        <v>y</v>
      </c>
      <c r="BD37" s="278" t="str">
        <f t="shared" si="12"/>
        <v>y</v>
      </c>
      <c r="BE37" s="278" t="str">
        <f t="shared" si="20"/>
        <v>y</v>
      </c>
      <c r="BF37" s="278" t="str">
        <f t="shared" si="20"/>
        <v>y</v>
      </c>
      <c r="BG37" s="278" t="str">
        <f t="shared" si="20"/>
        <v>y</v>
      </c>
      <c r="BH37" s="278" t="str">
        <f t="shared" si="20"/>
        <v>y</v>
      </c>
      <c r="BI37" s="278" t="str">
        <f t="shared" si="20"/>
        <v>y</v>
      </c>
      <c r="BJ37" s="278" t="str">
        <f t="shared" si="20"/>
        <v>y</v>
      </c>
      <c r="BK37" s="278" t="str">
        <f t="shared" si="20"/>
        <v>y</v>
      </c>
      <c r="BL37" s="278" t="str">
        <f t="shared" si="20"/>
        <v>y</v>
      </c>
      <c r="BM37" s="278" t="str">
        <f t="shared" si="20"/>
        <v>y</v>
      </c>
      <c r="BN37" s="278" t="str">
        <f t="shared" si="20"/>
        <v>y</v>
      </c>
      <c r="BO37" s="278" t="str">
        <f t="shared" si="20"/>
        <v>y</v>
      </c>
      <c r="BP37" s="278" t="str">
        <f t="shared" si="20"/>
        <v>y</v>
      </c>
      <c r="BQ37" s="278" t="str">
        <f t="shared" si="20"/>
        <v>y</v>
      </c>
      <c r="BR37" s="278" t="str">
        <f t="shared" si="20"/>
        <v>y</v>
      </c>
      <c r="BS37" s="278" t="str">
        <f t="shared" si="20"/>
        <v>y</v>
      </c>
      <c r="BT37" s="278" t="str">
        <f t="shared" si="16"/>
        <v>y</v>
      </c>
      <c r="BU37" s="278" t="str">
        <f t="shared" si="16"/>
        <v>y</v>
      </c>
      <c r="BV37" s="278" t="str">
        <f t="shared" si="16"/>
        <v>y</v>
      </c>
      <c r="BW37" s="278" t="str">
        <f t="shared" si="16"/>
        <v>y</v>
      </c>
      <c r="BX37" s="278" t="str">
        <f t="shared" si="16"/>
        <v>y</v>
      </c>
      <c r="BY37" s="278" t="str">
        <f t="shared" si="16"/>
        <v>y</v>
      </c>
      <c r="BZ37" s="278" t="str">
        <f t="shared" si="16"/>
        <v>y</v>
      </c>
      <c r="CA37" s="278" t="str">
        <f t="shared" si="16"/>
        <v>y</v>
      </c>
      <c r="CB37" s="278" t="str">
        <f t="shared" si="16"/>
        <v>y</v>
      </c>
      <c r="CC37" s="278" t="str">
        <f t="shared" si="16"/>
        <v>y</v>
      </c>
      <c r="CD37" s="278" t="str">
        <f t="shared" si="17"/>
        <v>y</v>
      </c>
      <c r="CE37" s="278" t="str">
        <f t="shared" si="17"/>
        <v>y</v>
      </c>
      <c r="CF37" s="278" t="str">
        <f t="shared" si="17"/>
        <v>y</v>
      </c>
      <c r="CG37" s="278" t="str">
        <f t="shared" si="17"/>
        <v>y</v>
      </c>
      <c r="CH37" s="278" t="str">
        <f t="shared" si="17"/>
        <v>y</v>
      </c>
      <c r="CI37" s="278" t="str">
        <f t="shared" si="17"/>
        <v>y</v>
      </c>
      <c r="CJ37" s="278" t="str">
        <f t="shared" si="17"/>
        <v>y</v>
      </c>
      <c r="CK37" s="278" t="str">
        <f t="shared" si="17"/>
        <v>y</v>
      </c>
      <c r="CL37" s="278" t="str">
        <f t="shared" si="17"/>
        <v>y</v>
      </c>
      <c r="CM37" s="278" t="str">
        <f t="shared" si="17"/>
        <v>y</v>
      </c>
      <c r="CN37" s="278" t="str">
        <f t="shared" si="18"/>
        <v>y</v>
      </c>
      <c r="CO37" s="278" t="str">
        <f t="shared" si="18"/>
        <v>y</v>
      </c>
      <c r="CP37" s="278" t="str">
        <f t="shared" si="18"/>
        <v>y</v>
      </c>
      <c r="CQ37" s="278" t="str">
        <f t="shared" si="18"/>
        <v>y</v>
      </c>
      <c r="CR37" s="278" t="str">
        <f t="shared" si="18"/>
        <v>y</v>
      </c>
      <c r="CS37" s="278" t="str">
        <f t="shared" si="18"/>
        <v>y</v>
      </c>
      <c r="CT37" s="278" t="str">
        <f t="shared" si="18"/>
        <v>y</v>
      </c>
      <c r="CU37" s="278" t="str">
        <f t="shared" si="18"/>
        <v>y</v>
      </c>
      <c r="CV37" s="278" t="str">
        <f t="shared" si="14"/>
        <v>y</v>
      </c>
      <c r="CW37" s="278" t="str">
        <f t="shared" si="14"/>
        <v>y</v>
      </c>
      <c r="CX37" s="278" t="str">
        <f t="shared" si="14"/>
        <v>y</v>
      </c>
      <c r="CY37" s="278" t="str">
        <f t="shared" si="14"/>
        <v>y</v>
      </c>
      <c r="CZ37" s="278" t="str">
        <f t="shared" si="14"/>
        <v>y</v>
      </c>
      <c r="DA37" s="278" t="str">
        <f t="shared" si="14"/>
        <v>y</v>
      </c>
      <c r="DB37" s="278" t="str">
        <f t="shared" si="14"/>
        <v>y</v>
      </c>
      <c r="DC37" s="278" t="str">
        <f t="shared" si="14"/>
        <v>y</v>
      </c>
      <c r="DD37" s="278" t="str">
        <f t="shared" si="14"/>
        <v>y</v>
      </c>
      <c r="DE37" s="279"/>
      <c r="DF37" s="279"/>
      <c r="DG37" s="279" t="str">
        <f>IF(AND($DE37&lt;&gt;"",$DF37&lt;&gt;""),NPV('Step 3-Fuel Switching'!$C$25,-$DE37*(1-'Step 3-Fuel Switching'!$C$27),$DF37*'Step 3-Fuel Switching'!$C$26*(1-'Step 3-Fuel Switching'!$C$27)),"")</f>
        <v/>
      </c>
    </row>
    <row r="38" spans="2:111" s="137" customFormat="1" ht="15" hidden="1" customHeight="1" x14ac:dyDescent="0.25">
      <c r="B38" s="274"/>
      <c r="C38" s="274"/>
      <c r="D38" s="274"/>
      <c r="E38" s="276"/>
      <c r="F38" s="277" t="str">
        <f t="shared" si="4"/>
        <v/>
      </c>
      <c r="G38" s="276"/>
      <c r="H38" s="277" t="str">
        <f>IFERROR(IF(E38="","",1-(SUM($E$12:E38)/$G$11)),"")</f>
        <v/>
      </c>
      <c r="I38" s="278" t="str">
        <f t="shared" ref="I38:W38" si="21">IF($H38&lt;I$11,"x","y")</f>
        <v>y</v>
      </c>
      <c r="J38" s="278" t="str">
        <f t="shared" si="21"/>
        <v>y</v>
      </c>
      <c r="K38" s="278" t="str">
        <f t="shared" si="21"/>
        <v>y</v>
      </c>
      <c r="L38" s="278" t="str">
        <f t="shared" si="21"/>
        <v>y</v>
      </c>
      <c r="M38" s="278" t="str">
        <f t="shared" si="21"/>
        <v>y</v>
      </c>
      <c r="N38" s="278" t="str">
        <f t="shared" si="21"/>
        <v>y</v>
      </c>
      <c r="O38" s="278" t="str">
        <f t="shared" si="21"/>
        <v>y</v>
      </c>
      <c r="P38" s="278" t="str">
        <f t="shared" si="21"/>
        <v>y</v>
      </c>
      <c r="Q38" s="278" t="str">
        <f t="shared" si="21"/>
        <v>y</v>
      </c>
      <c r="R38" s="278" t="str">
        <f t="shared" si="21"/>
        <v>y</v>
      </c>
      <c r="S38" s="278" t="str">
        <f t="shared" si="21"/>
        <v>y</v>
      </c>
      <c r="T38" s="278" t="str">
        <f t="shared" si="21"/>
        <v>y</v>
      </c>
      <c r="U38" s="278" t="str">
        <f t="shared" si="21"/>
        <v>y</v>
      </c>
      <c r="V38" s="278" t="str">
        <f t="shared" si="21"/>
        <v>y</v>
      </c>
      <c r="W38" s="278" t="str">
        <f t="shared" si="21"/>
        <v>y</v>
      </c>
      <c r="X38" s="278" t="str">
        <f t="shared" ref="I38:X46" si="22">IF($H38&lt;X$11,"x","y")</f>
        <v>y</v>
      </c>
      <c r="Y38" s="278" t="str">
        <f t="shared" si="19"/>
        <v>y</v>
      </c>
      <c r="Z38" s="278" t="str">
        <f t="shared" si="19"/>
        <v>y</v>
      </c>
      <c r="AA38" s="278" t="str">
        <f t="shared" si="19"/>
        <v>y</v>
      </c>
      <c r="AB38" s="278" t="str">
        <f t="shared" si="19"/>
        <v>y</v>
      </c>
      <c r="AC38" s="278" t="str">
        <f t="shared" si="19"/>
        <v>y</v>
      </c>
      <c r="AD38" s="278" t="str">
        <f t="shared" si="19"/>
        <v>y</v>
      </c>
      <c r="AE38" s="278" t="str">
        <f t="shared" si="19"/>
        <v>y</v>
      </c>
      <c r="AF38" s="278" t="str">
        <f t="shared" si="19"/>
        <v>y</v>
      </c>
      <c r="AG38" s="278" t="str">
        <f t="shared" si="19"/>
        <v>y</v>
      </c>
      <c r="AH38" s="278" t="str">
        <f t="shared" si="19"/>
        <v>y</v>
      </c>
      <c r="AI38" s="278" t="str">
        <f t="shared" si="19"/>
        <v>y</v>
      </c>
      <c r="AJ38" s="278" t="str">
        <f t="shared" si="19"/>
        <v>y</v>
      </c>
      <c r="AK38" s="278" t="str">
        <f t="shared" si="19"/>
        <v>y</v>
      </c>
      <c r="AL38" s="278" t="str">
        <f t="shared" si="19"/>
        <v>y</v>
      </c>
      <c r="AM38" s="278" t="str">
        <f t="shared" si="19"/>
        <v>y</v>
      </c>
      <c r="AN38" s="278" t="str">
        <f t="shared" si="15"/>
        <v>y</v>
      </c>
      <c r="AO38" s="278" t="str">
        <f t="shared" ref="AO38:BC40" si="23">IF($H38&lt;AO$11,"x","y")</f>
        <v>y</v>
      </c>
      <c r="AP38" s="278" t="str">
        <f t="shared" si="23"/>
        <v>y</v>
      </c>
      <c r="AQ38" s="278" t="str">
        <f t="shared" si="23"/>
        <v>y</v>
      </c>
      <c r="AR38" s="278" t="str">
        <f t="shared" si="23"/>
        <v>y</v>
      </c>
      <c r="AS38" s="278" t="str">
        <f t="shared" si="23"/>
        <v>y</v>
      </c>
      <c r="AT38" s="278" t="str">
        <f t="shared" si="23"/>
        <v>y</v>
      </c>
      <c r="AU38" s="278" t="str">
        <f t="shared" si="23"/>
        <v>y</v>
      </c>
      <c r="AV38" s="278" t="str">
        <f t="shared" si="23"/>
        <v>y</v>
      </c>
      <c r="AW38" s="278" t="str">
        <f t="shared" si="23"/>
        <v>y</v>
      </c>
      <c r="AX38" s="278" t="str">
        <f t="shared" si="23"/>
        <v>y</v>
      </c>
      <c r="AY38" s="278" t="str">
        <f t="shared" si="23"/>
        <v>y</v>
      </c>
      <c r="AZ38" s="278" t="str">
        <f t="shared" si="23"/>
        <v>y</v>
      </c>
      <c r="BA38" s="278" t="str">
        <f t="shared" si="23"/>
        <v>y</v>
      </c>
      <c r="BB38" s="278" t="str">
        <f t="shared" si="23"/>
        <v>y</v>
      </c>
      <c r="BC38" s="278" t="str">
        <f t="shared" si="23"/>
        <v>y</v>
      </c>
      <c r="BD38" s="278" t="str">
        <f t="shared" ref="BD38:BD46" si="24">IF($H38&lt;BD$11,"x","y")</f>
        <v>y</v>
      </c>
      <c r="BE38" s="278" t="str">
        <f t="shared" si="20"/>
        <v>y</v>
      </c>
      <c r="BF38" s="278" t="str">
        <f t="shared" si="20"/>
        <v>y</v>
      </c>
      <c r="BG38" s="278" t="str">
        <f t="shared" si="20"/>
        <v>y</v>
      </c>
      <c r="BH38" s="278" t="str">
        <f t="shared" si="20"/>
        <v>y</v>
      </c>
      <c r="BI38" s="278" t="str">
        <f t="shared" si="20"/>
        <v>y</v>
      </c>
      <c r="BJ38" s="278" t="str">
        <f t="shared" si="20"/>
        <v>y</v>
      </c>
      <c r="BK38" s="278" t="str">
        <f t="shared" si="20"/>
        <v>y</v>
      </c>
      <c r="BL38" s="278" t="str">
        <f t="shared" si="20"/>
        <v>y</v>
      </c>
      <c r="BM38" s="278" t="str">
        <f t="shared" si="20"/>
        <v>y</v>
      </c>
      <c r="BN38" s="278" t="str">
        <f t="shared" si="20"/>
        <v>y</v>
      </c>
      <c r="BO38" s="278" t="str">
        <f t="shared" si="20"/>
        <v>y</v>
      </c>
      <c r="BP38" s="278" t="str">
        <f t="shared" si="20"/>
        <v>y</v>
      </c>
      <c r="BQ38" s="278" t="str">
        <f t="shared" si="20"/>
        <v>y</v>
      </c>
      <c r="BR38" s="278" t="str">
        <f t="shared" si="20"/>
        <v>y</v>
      </c>
      <c r="BS38" s="278" t="str">
        <f t="shared" si="20"/>
        <v>y</v>
      </c>
      <c r="BT38" s="278" t="str">
        <f t="shared" si="16"/>
        <v>y</v>
      </c>
      <c r="BU38" s="278" t="str">
        <f t="shared" si="16"/>
        <v>y</v>
      </c>
      <c r="BV38" s="278" t="str">
        <f t="shared" si="16"/>
        <v>y</v>
      </c>
      <c r="BW38" s="278" t="str">
        <f t="shared" si="16"/>
        <v>y</v>
      </c>
      <c r="BX38" s="278" t="str">
        <f t="shared" si="16"/>
        <v>y</v>
      </c>
      <c r="BY38" s="278" t="str">
        <f t="shared" si="16"/>
        <v>y</v>
      </c>
      <c r="BZ38" s="278" t="str">
        <f t="shared" si="16"/>
        <v>y</v>
      </c>
      <c r="CA38" s="278" t="str">
        <f t="shared" si="16"/>
        <v>y</v>
      </c>
      <c r="CB38" s="278" t="str">
        <f t="shared" si="16"/>
        <v>y</v>
      </c>
      <c r="CC38" s="278" t="str">
        <f t="shared" si="16"/>
        <v>y</v>
      </c>
      <c r="CD38" s="278" t="str">
        <f t="shared" si="17"/>
        <v>y</v>
      </c>
      <c r="CE38" s="278" t="str">
        <f t="shared" si="17"/>
        <v>y</v>
      </c>
      <c r="CF38" s="278" t="str">
        <f t="shared" si="17"/>
        <v>y</v>
      </c>
      <c r="CG38" s="278" t="str">
        <f t="shared" si="17"/>
        <v>y</v>
      </c>
      <c r="CH38" s="278" t="str">
        <f t="shared" si="17"/>
        <v>y</v>
      </c>
      <c r="CI38" s="278" t="str">
        <f t="shared" si="17"/>
        <v>y</v>
      </c>
      <c r="CJ38" s="278" t="str">
        <f t="shared" si="17"/>
        <v>y</v>
      </c>
      <c r="CK38" s="278" t="str">
        <f t="shared" si="17"/>
        <v>y</v>
      </c>
      <c r="CL38" s="278" t="str">
        <f t="shared" si="17"/>
        <v>y</v>
      </c>
      <c r="CM38" s="278" t="str">
        <f t="shared" si="17"/>
        <v>y</v>
      </c>
      <c r="CN38" s="278" t="str">
        <f t="shared" si="18"/>
        <v>y</v>
      </c>
      <c r="CO38" s="278" t="str">
        <f t="shared" si="18"/>
        <v>y</v>
      </c>
      <c r="CP38" s="278" t="str">
        <f t="shared" si="18"/>
        <v>y</v>
      </c>
      <c r="CQ38" s="278" t="str">
        <f t="shared" si="18"/>
        <v>y</v>
      </c>
      <c r="CR38" s="278" t="str">
        <f t="shared" si="18"/>
        <v>y</v>
      </c>
      <c r="CS38" s="278" t="str">
        <f t="shared" si="18"/>
        <v>y</v>
      </c>
      <c r="CT38" s="278" t="str">
        <f t="shared" si="18"/>
        <v>y</v>
      </c>
      <c r="CU38" s="278" t="str">
        <f t="shared" si="18"/>
        <v>y</v>
      </c>
      <c r="CV38" s="278" t="str">
        <f t="shared" ref="CV38:CY39" si="25">IF($H38&lt;CV$11,"x","y")</f>
        <v>y</v>
      </c>
      <c r="CW38" s="278" t="str">
        <f t="shared" si="25"/>
        <v>y</v>
      </c>
      <c r="CX38" s="278" t="str">
        <f t="shared" si="25"/>
        <v>y</v>
      </c>
      <c r="CY38" s="278" t="str">
        <f t="shared" si="25"/>
        <v>y</v>
      </c>
      <c r="CZ38" s="278" t="str">
        <f t="shared" ref="CZ38:DD46" si="26">IF($H38&lt;CZ$11,"x","y")</f>
        <v>y</v>
      </c>
      <c r="DA38" s="278" t="str">
        <f t="shared" si="26"/>
        <v>y</v>
      </c>
      <c r="DB38" s="278" t="str">
        <f t="shared" si="26"/>
        <v>y</v>
      </c>
      <c r="DC38" s="278" t="str">
        <f t="shared" si="26"/>
        <v>y</v>
      </c>
      <c r="DD38" s="278" t="str">
        <f t="shared" si="26"/>
        <v>y</v>
      </c>
      <c r="DE38" s="279"/>
      <c r="DF38" s="279"/>
      <c r="DG38" s="279" t="str">
        <f>IF(AND($DE38&lt;&gt;"",$DF38&lt;&gt;""),NPV('Step 3-Fuel Switching'!$C$25,-$DE38*(1-'Step 3-Fuel Switching'!$C$27),$DF38*'Step 3-Fuel Switching'!$C$26*(1-'Step 3-Fuel Switching'!$C$27)),"")</f>
        <v/>
      </c>
    </row>
    <row r="39" spans="2:111" s="137" customFormat="1" ht="15" hidden="1" customHeight="1" x14ac:dyDescent="0.25">
      <c r="B39" s="274"/>
      <c r="C39" s="274"/>
      <c r="D39" s="274"/>
      <c r="E39" s="276"/>
      <c r="F39" s="277" t="str">
        <f t="shared" si="4"/>
        <v/>
      </c>
      <c r="G39" s="276"/>
      <c r="H39" s="277" t="str">
        <f>IFERROR(IF(E39="","",1-(SUM($E$12:E39)/$G$11)),"")</f>
        <v/>
      </c>
      <c r="I39" s="278" t="str">
        <f t="shared" si="22"/>
        <v>y</v>
      </c>
      <c r="J39" s="278" t="str">
        <f t="shared" si="22"/>
        <v>y</v>
      </c>
      <c r="K39" s="278" t="str">
        <f t="shared" si="22"/>
        <v>y</v>
      </c>
      <c r="L39" s="278" t="str">
        <f t="shared" si="22"/>
        <v>y</v>
      </c>
      <c r="M39" s="278" t="str">
        <f t="shared" si="22"/>
        <v>y</v>
      </c>
      <c r="N39" s="278" t="str">
        <f t="shared" si="22"/>
        <v>y</v>
      </c>
      <c r="O39" s="278" t="str">
        <f t="shared" si="22"/>
        <v>y</v>
      </c>
      <c r="P39" s="278" t="str">
        <f t="shared" si="22"/>
        <v>y</v>
      </c>
      <c r="Q39" s="278" t="str">
        <f t="shared" si="22"/>
        <v>y</v>
      </c>
      <c r="R39" s="278" t="str">
        <f t="shared" si="22"/>
        <v>y</v>
      </c>
      <c r="S39" s="278" t="str">
        <f t="shared" si="22"/>
        <v>y</v>
      </c>
      <c r="T39" s="278" t="str">
        <f t="shared" si="22"/>
        <v>y</v>
      </c>
      <c r="U39" s="278" t="str">
        <f t="shared" si="22"/>
        <v>y</v>
      </c>
      <c r="V39" s="278" t="str">
        <f t="shared" si="22"/>
        <v>y</v>
      </c>
      <c r="W39" s="278" t="str">
        <f t="shared" si="22"/>
        <v>y</v>
      </c>
      <c r="X39" s="278" t="str">
        <f t="shared" si="22"/>
        <v>y</v>
      </c>
      <c r="Y39" s="278" t="str">
        <f t="shared" si="19"/>
        <v>y</v>
      </c>
      <c r="Z39" s="278" t="str">
        <f t="shared" si="19"/>
        <v>y</v>
      </c>
      <c r="AA39" s="278" t="str">
        <f t="shared" si="19"/>
        <v>y</v>
      </c>
      <c r="AB39" s="278" t="str">
        <f t="shared" si="19"/>
        <v>y</v>
      </c>
      <c r="AC39" s="278" t="str">
        <f t="shared" si="19"/>
        <v>y</v>
      </c>
      <c r="AD39" s="278" t="str">
        <f t="shared" si="19"/>
        <v>y</v>
      </c>
      <c r="AE39" s="278" t="str">
        <f t="shared" si="19"/>
        <v>y</v>
      </c>
      <c r="AF39" s="278" t="str">
        <f t="shared" si="19"/>
        <v>y</v>
      </c>
      <c r="AG39" s="278" t="str">
        <f t="shared" si="19"/>
        <v>y</v>
      </c>
      <c r="AH39" s="278" t="str">
        <f t="shared" si="19"/>
        <v>y</v>
      </c>
      <c r="AI39" s="278" t="str">
        <f t="shared" si="19"/>
        <v>y</v>
      </c>
      <c r="AJ39" s="278" t="str">
        <f t="shared" si="19"/>
        <v>y</v>
      </c>
      <c r="AK39" s="278" t="str">
        <f t="shared" si="19"/>
        <v>y</v>
      </c>
      <c r="AL39" s="278" t="str">
        <f t="shared" si="19"/>
        <v>y</v>
      </c>
      <c r="AM39" s="278" t="str">
        <f t="shared" si="19"/>
        <v>y</v>
      </c>
      <c r="AN39" s="278" t="str">
        <f t="shared" si="15"/>
        <v>y</v>
      </c>
      <c r="AO39" s="278" t="str">
        <f t="shared" si="23"/>
        <v>y</v>
      </c>
      <c r="AP39" s="278" t="str">
        <f t="shared" si="23"/>
        <v>y</v>
      </c>
      <c r="AQ39" s="278" t="str">
        <f t="shared" si="23"/>
        <v>y</v>
      </c>
      <c r="AR39" s="278" t="str">
        <f t="shared" si="23"/>
        <v>y</v>
      </c>
      <c r="AS39" s="278" t="str">
        <f t="shared" si="23"/>
        <v>y</v>
      </c>
      <c r="AT39" s="278" t="str">
        <f t="shared" si="23"/>
        <v>y</v>
      </c>
      <c r="AU39" s="278" t="str">
        <f t="shared" si="23"/>
        <v>y</v>
      </c>
      <c r="AV39" s="278" t="str">
        <f t="shared" si="23"/>
        <v>y</v>
      </c>
      <c r="AW39" s="278" t="str">
        <f t="shared" si="23"/>
        <v>y</v>
      </c>
      <c r="AX39" s="278" t="str">
        <f t="shared" si="23"/>
        <v>y</v>
      </c>
      <c r="AY39" s="278" t="str">
        <f t="shared" si="23"/>
        <v>y</v>
      </c>
      <c r="AZ39" s="278" t="str">
        <f t="shared" si="23"/>
        <v>y</v>
      </c>
      <c r="BA39" s="278" t="str">
        <f t="shared" si="23"/>
        <v>y</v>
      </c>
      <c r="BB39" s="278" t="str">
        <f t="shared" si="23"/>
        <v>y</v>
      </c>
      <c r="BC39" s="278" t="str">
        <f t="shared" si="23"/>
        <v>y</v>
      </c>
      <c r="BD39" s="278" t="str">
        <f t="shared" si="24"/>
        <v>y</v>
      </c>
      <c r="BE39" s="278" t="str">
        <f t="shared" si="20"/>
        <v>y</v>
      </c>
      <c r="BF39" s="278" t="str">
        <f t="shared" si="20"/>
        <v>y</v>
      </c>
      <c r="BG39" s="278" t="str">
        <f t="shared" si="20"/>
        <v>y</v>
      </c>
      <c r="BH39" s="278" t="str">
        <f t="shared" si="20"/>
        <v>y</v>
      </c>
      <c r="BI39" s="278" t="str">
        <f t="shared" si="20"/>
        <v>y</v>
      </c>
      <c r="BJ39" s="278" t="str">
        <f t="shared" si="20"/>
        <v>y</v>
      </c>
      <c r="BK39" s="278" t="str">
        <f t="shared" si="20"/>
        <v>y</v>
      </c>
      <c r="BL39" s="278" t="str">
        <f t="shared" si="20"/>
        <v>y</v>
      </c>
      <c r="BM39" s="278" t="str">
        <f t="shared" si="20"/>
        <v>y</v>
      </c>
      <c r="BN39" s="278" t="str">
        <f t="shared" si="20"/>
        <v>y</v>
      </c>
      <c r="BO39" s="278" t="str">
        <f t="shared" si="20"/>
        <v>y</v>
      </c>
      <c r="BP39" s="278" t="str">
        <f t="shared" si="20"/>
        <v>y</v>
      </c>
      <c r="BQ39" s="278" t="str">
        <f t="shared" si="20"/>
        <v>y</v>
      </c>
      <c r="BR39" s="278" t="str">
        <f t="shared" si="20"/>
        <v>y</v>
      </c>
      <c r="BS39" s="278" t="str">
        <f t="shared" si="20"/>
        <v>y</v>
      </c>
      <c r="BT39" s="278" t="str">
        <f t="shared" si="16"/>
        <v>y</v>
      </c>
      <c r="BU39" s="278" t="str">
        <f t="shared" si="16"/>
        <v>y</v>
      </c>
      <c r="BV39" s="278" t="str">
        <f t="shared" si="16"/>
        <v>y</v>
      </c>
      <c r="BW39" s="278" t="str">
        <f t="shared" si="16"/>
        <v>y</v>
      </c>
      <c r="BX39" s="278" t="str">
        <f t="shared" si="16"/>
        <v>y</v>
      </c>
      <c r="BY39" s="278" t="str">
        <f t="shared" si="16"/>
        <v>y</v>
      </c>
      <c r="BZ39" s="278" t="str">
        <f t="shared" si="16"/>
        <v>y</v>
      </c>
      <c r="CA39" s="278" t="str">
        <f t="shared" si="16"/>
        <v>y</v>
      </c>
      <c r="CB39" s="278" t="str">
        <f t="shared" si="16"/>
        <v>y</v>
      </c>
      <c r="CC39" s="278" t="str">
        <f t="shared" si="16"/>
        <v>y</v>
      </c>
      <c r="CD39" s="278" t="str">
        <f t="shared" si="17"/>
        <v>y</v>
      </c>
      <c r="CE39" s="278" t="str">
        <f t="shared" si="17"/>
        <v>y</v>
      </c>
      <c r="CF39" s="278" t="str">
        <f t="shared" si="17"/>
        <v>y</v>
      </c>
      <c r="CG39" s="278" t="str">
        <f t="shared" si="17"/>
        <v>y</v>
      </c>
      <c r="CH39" s="278" t="str">
        <f t="shared" si="17"/>
        <v>y</v>
      </c>
      <c r="CI39" s="278" t="str">
        <f t="shared" si="17"/>
        <v>y</v>
      </c>
      <c r="CJ39" s="278" t="str">
        <f t="shared" si="17"/>
        <v>y</v>
      </c>
      <c r="CK39" s="278" t="str">
        <f t="shared" si="17"/>
        <v>y</v>
      </c>
      <c r="CL39" s="278" t="str">
        <f t="shared" si="17"/>
        <v>y</v>
      </c>
      <c r="CM39" s="278" t="str">
        <f t="shared" si="17"/>
        <v>y</v>
      </c>
      <c r="CN39" s="278" t="str">
        <f t="shared" si="18"/>
        <v>y</v>
      </c>
      <c r="CO39" s="278" t="str">
        <f t="shared" si="18"/>
        <v>y</v>
      </c>
      <c r="CP39" s="278" t="str">
        <f t="shared" si="18"/>
        <v>y</v>
      </c>
      <c r="CQ39" s="278" t="str">
        <f t="shared" si="18"/>
        <v>y</v>
      </c>
      <c r="CR39" s="278" t="str">
        <f t="shared" si="18"/>
        <v>y</v>
      </c>
      <c r="CS39" s="278" t="str">
        <f t="shared" si="18"/>
        <v>y</v>
      </c>
      <c r="CT39" s="278" t="str">
        <f t="shared" si="18"/>
        <v>y</v>
      </c>
      <c r="CU39" s="278" t="str">
        <f t="shared" si="18"/>
        <v>y</v>
      </c>
      <c r="CV39" s="278" t="str">
        <f t="shared" si="25"/>
        <v>y</v>
      </c>
      <c r="CW39" s="278" t="str">
        <f t="shared" si="25"/>
        <v>y</v>
      </c>
      <c r="CX39" s="278" t="str">
        <f t="shared" si="25"/>
        <v>y</v>
      </c>
      <c r="CY39" s="278" t="str">
        <f t="shared" si="25"/>
        <v>y</v>
      </c>
      <c r="CZ39" s="278" t="str">
        <f t="shared" si="26"/>
        <v>y</v>
      </c>
      <c r="DA39" s="278" t="str">
        <f t="shared" si="26"/>
        <v>y</v>
      </c>
      <c r="DB39" s="278" t="str">
        <f t="shared" si="26"/>
        <v>y</v>
      </c>
      <c r="DC39" s="278" t="str">
        <f t="shared" si="26"/>
        <v>y</v>
      </c>
      <c r="DD39" s="278" t="str">
        <f t="shared" si="26"/>
        <v>y</v>
      </c>
      <c r="DE39" s="279"/>
      <c r="DF39" s="279"/>
      <c r="DG39" s="279" t="str">
        <f>IF(AND($DE39&lt;&gt;"",$DF39&lt;&gt;""),NPV('Step 3-Fuel Switching'!$C$25,-$DE39*(1-'Step 3-Fuel Switching'!$C$27),$DF39*'Step 3-Fuel Switching'!$C$26*(1-'Step 3-Fuel Switching'!$C$27)),"")</f>
        <v/>
      </c>
    </row>
    <row r="40" spans="2:111" s="137" customFormat="1" ht="15" hidden="1" customHeight="1" x14ac:dyDescent="0.25">
      <c r="B40" s="274"/>
      <c r="C40" s="274"/>
      <c r="D40" s="274"/>
      <c r="E40" s="276"/>
      <c r="F40" s="277" t="str">
        <f t="shared" si="4"/>
        <v/>
      </c>
      <c r="G40" s="276"/>
      <c r="H40" s="277" t="str">
        <f>IFERROR(IF(E40="","",1-(SUM($E$12:E40)/$G$11)),"")</f>
        <v/>
      </c>
      <c r="I40" s="278" t="str">
        <f t="shared" si="22"/>
        <v>y</v>
      </c>
      <c r="J40" s="278" t="str">
        <f t="shared" si="22"/>
        <v>y</v>
      </c>
      <c r="K40" s="278" t="str">
        <f t="shared" si="22"/>
        <v>y</v>
      </c>
      <c r="L40" s="278" t="str">
        <f t="shared" si="22"/>
        <v>y</v>
      </c>
      <c r="M40" s="278" t="str">
        <f t="shared" si="22"/>
        <v>y</v>
      </c>
      <c r="N40" s="278" t="str">
        <f t="shared" si="22"/>
        <v>y</v>
      </c>
      <c r="O40" s="278" t="str">
        <f t="shared" si="22"/>
        <v>y</v>
      </c>
      <c r="P40" s="278" t="str">
        <f t="shared" si="22"/>
        <v>y</v>
      </c>
      <c r="Q40" s="278" t="str">
        <f t="shared" si="22"/>
        <v>y</v>
      </c>
      <c r="R40" s="278" t="str">
        <f t="shared" si="22"/>
        <v>y</v>
      </c>
      <c r="S40" s="278" t="str">
        <f t="shared" si="22"/>
        <v>y</v>
      </c>
      <c r="T40" s="278" t="str">
        <f t="shared" si="22"/>
        <v>y</v>
      </c>
      <c r="U40" s="278" t="str">
        <f t="shared" si="22"/>
        <v>y</v>
      </c>
      <c r="V40" s="278" t="str">
        <f t="shared" si="22"/>
        <v>y</v>
      </c>
      <c r="W40" s="278" t="str">
        <f t="shared" si="22"/>
        <v>y</v>
      </c>
      <c r="X40" s="278" t="str">
        <f t="shared" si="22"/>
        <v>y</v>
      </c>
      <c r="Y40" s="278" t="str">
        <f t="shared" si="19"/>
        <v>y</v>
      </c>
      <c r="Z40" s="278" t="str">
        <f t="shared" si="19"/>
        <v>y</v>
      </c>
      <c r="AA40" s="278" t="str">
        <f t="shared" si="19"/>
        <v>y</v>
      </c>
      <c r="AB40" s="278" t="str">
        <f t="shared" si="19"/>
        <v>y</v>
      </c>
      <c r="AC40" s="278" t="str">
        <f t="shared" si="19"/>
        <v>y</v>
      </c>
      <c r="AD40" s="278" t="str">
        <f t="shared" si="19"/>
        <v>y</v>
      </c>
      <c r="AE40" s="278" t="str">
        <f t="shared" si="19"/>
        <v>y</v>
      </c>
      <c r="AF40" s="278" t="str">
        <f t="shared" si="19"/>
        <v>y</v>
      </c>
      <c r="AG40" s="278" t="str">
        <f t="shared" si="19"/>
        <v>y</v>
      </c>
      <c r="AH40" s="278" t="str">
        <f t="shared" si="19"/>
        <v>y</v>
      </c>
      <c r="AI40" s="278" t="str">
        <f t="shared" si="19"/>
        <v>y</v>
      </c>
      <c r="AJ40" s="278" t="str">
        <f t="shared" si="19"/>
        <v>y</v>
      </c>
      <c r="AK40" s="278" t="str">
        <f t="shared" si="19"/>
        <v>y</v>
      </c>
      <c r="AL40" s="278" t="str">
        <f t="shared" si="19"/>
        <v>y</v>
      </c>
      <c r="AM40" s="278" t="str">
        <f t="shared" si="19"/>
        <v>y</v>
      </c>
      <c r="AN40" s="278" t="str">
        <f t="shared" si="15"/>
        <v>y</v>
      </c>
      <c r="AO40" s="278" t="str">
        <f t="shared" si="23"/>
        <v>y</v>
      </c>
      <c r="AP40" s="278" t="str">
        <f t="shared" si="23"/>
        <v>y</v>
      </c>
      <c r="AQ40" s="278" t="str">
        <f t="shared" si="23"/>
        <v>y</v>
      </c>
      <c r="AR40" s="278" t="str">
        <f t="shared" si="23"/>
        <v>y</v>
      </c>
      <c r="AS40" s="278" t="str">
        <f t="shared" si="23"/>
        <v>y</v>
      </c>
      <c r="AT40" s="278" t="str">
        <f t="shared" si="23"/>
        <v>y</v>
      </c>
      <c r="AU40" s="278" t="str">
        <f t="shared" si="23"/>
        <v>y</v>
      </c>
      <c r="AV40" s="278" t="str">
        <f t="shared" si="23"/>
        <v>y</v>
      </c>
      <c r="AW40" s="278" t="str">
        <f t="shared" si="23"/>
        <v>y</v>
      </c>
      <c r="AX40" s="278" t="str">
        <f t="shared" si="23"/>
        <v>y</v>
      </c>
      <c r="AY40" s="278" t="str">
        <f t="shared" si="23"/>
        <v>y</v>
      </c>
      <c r="AZ40" s="278" t="str">
        <f t="shared" si="23"/>
        <v>y</v>
      </c>
      <c r="BA40" s="278" t="str">
        <f t="shared" si="23"/>
        <v>y</v>
      </c>
      <c r="BB40" s="278" t="str">
        <f t="shared" si="23"/>
        <v>y</v>
      </c>
      <c r="BC40" s="278" t="str">
        <f t="shared" si="23"/>
        <v>y</v>
      </c>
      <c r="BD40" s="278" t="str">
        <f t="shared" si="24"/>
        <v>y</v>
      </c>
      <c r="BE40" s="278" t="str">
        <f t="shared" si="20"/>
        <v>y</v>
      </c>
      <c r="BF40" s="278" t="str">
        <f t="shared" si="20"/>
        <v>y</v>
      </c>
      <c r="BG40" s="278" t="str">
        <f t="shared" si="20"/>
        <v>y</v>
      </c>
      <c r="BH40" s="278" t="str">
        <f t="shared" si="20"/>
        <v>y</v>
      </c>
      <c r="BI40" s="278" t="str">
        <f t="shared" si="20"/>
        <v>y</v>
      </c>
      <c r="BJ40" s="278" t="str">
        <f t="shared" si="20"/>
        <v>y</v>
      </c>
      <c r="BK40" s="278" t="str">
        <f t="shared" si="20"/>
        <v>y</v>
      </c>
      <c r="BL40" s="278" t="str">
        <f t="shared" si="20"/>
        <v>y</v>
      </c>
      <c r="BM40" s="278" t="str">
        <f t="shared" si="20"/>
        <v>y</v>
      </c>
      <c r="BN40" s="278" t="str">
        <f t="shared" si="20"/>
        <v>y</v>
      </c>
      <c r="BO40" s="278" t="str">
        <f t="shared" si="20"/>
        <v>y</v>
      </c>
      <c r="BP40" s="278" t="str">
        <f t="shared" si="20"/>
        <v>y</v>
      </c>
      <c r="BQ40" s="278" t="str">
        <f t="shared" si="20"/>
        <v>y</v>
      </c>
      <c r="BR40" s="278" t="str">
        <f t="shared" si="20"/>
        <v>y</v>
      </c>
      <c r="BS40" s="278" t="str">
        <f t="shared" si="20"/>
        <v>y</v>
      </c>
      <c r="BT40" s="278" t="str">
        <f t="shared" si="16"/>
        <v>y</v>
      </c>
      <c r="BU40" s="278" t="str">
        <f t="shared" si="16"/>
        <v>y</v>
      </c>
      <c r="BV40" s="278" t="str">
        <f t="shared" si="16"/>
        <v>y</v>
      </c>
      <c r="BW40" s="278" t="str">
        <f t="shared" si="16"/>
        <v>y</v>
      </c>
      <c r="BX40" s="278" t="str">
        <f t="shared" si="16"/>
        <v>y</v>
      </c>
      <c r="BY40" s="278" t="str">
        <f t="shared" si="16"/>
        <v>y</v>
      </c>
      <c r="BZ40" s="278" t="str">
        <f t="shared" si="16"/>
        <v>y</v>
      </c>
      <c r="CA40" s="278" t="str">
        <f t="shared" si="16"/>
        <v>y</v>
      </c>
      <c r="CB40" s="278" t="str">
        <f t="shared" si="16"/>
        <v>y</v>
      </c>
      <c r="CC40" s="278" t="str">
        <f t="shared" si="16"/>
        <v>y</v>
      </c>
      <c r="CD40" s="278" t="str">
        <f t="shared" si="17"/>
        <v>y</v>
      </c>
      <c r="CE40" s="278" t="str">
        <f t="shared" si="17"/>
        <v>y</v>
      </c>
      <c r="CF40" s="278" t="str">
        <f t="shared" si="17"/>
        <v>y</v>
      </c>
      <c r="CG40" s="278" t="str">
        <f t="shared" si="17"/>
        <v>y</v>
      </c>
      <c r="CH40" s="278" t="str">
        <f t="shared" si="17"/>
        <v>y</v>
      </c>
      <c r="CI40" s="278" t="str">
        <f t="shared" si="17"/>
        <v>y</v>
      </c>
      <c r="CJ40" s="278" t="str">
        <f t="shared" si="17"/>
        <v>y</v>
      </c>
      <c r="CK40" s="278" t="str">
        <f t="shared" si="17"/>
        <v>y</v>
      </c>
      <c r="CL40" s="278" t="str">
        <f t="shared" si="17"/>
        <v>y</v>
      </c>
      <c r="CM40" s="278" t="str">
        <f t="shared" si="17"/>
        <v>y</v>
      </c>
      <c r="CN40" s="278" t="str">
        <f t="shared" si="18"/>
        <v>y</v>
      </c>
      <c r="CO40" s="278" t="str">
        <f t="shared" si="18"/>
        <v>y</v>
      </c>
      <c r="CP40" s="278" t="str">
        <f t="shared" si="18"/>
        <v>y</v>
      </c>
      <c r="CQ40" s="278" t="str">
        <f t="shared" si="18"/>
        <v>y</v>
      </c>
      <c r="CR40" s="278" t="str">
        <f t="shared" si="18"/>
        <v>y</v>
      </c>
      <c r="CS40" s="278" t="str">
        <f t="shared" si="18"/>
        <v>y</v>
      </c>
      <c r="CT40" s="278" t="str">
        <f t="shared" si="18"/>
        <v>y</v>
      </c>
      <c r="CU40" s="278" t="str">
        <f t="shared" si="18"/>
        <v>y</v>
      </c>
      <c r="CV40" s="278" t="str">
        <f>IF($H40&lt;CV$11,"x","y")</f>
        <v>y</v>
      </c>
      <c r="CW40" s="278" t="str">
        <f>IF($H40&lt;CW$11,"x","y")</f>
        <v>y</v>
      </c>
      <c r="CX40" s="278" t="str">
        <f>IF($H40&lt;CX$11,"x","y")</f>
        <v>y</v>
      </c>
      <c r="CY40" s="278" t="str">
        <f t="shared" ref="CJ40:CY46" si="27">IF($H40&lt;CY$11,"x","y")</f>
        <v>y</v>
      </c>
      <c r="CZ40" s="278" t="str">
        <f t="shared" si="26"/>
        <v>y</v>
      </c>
      <c r="DA40" s="278" t="str">
        <f t="shared" si="26"/>
        <v>y</v>
      </c>
      <c r="DB40" s="278" t="str">
        <f t="shared" si="26"/>
        <v>y</v>
      </c>
      <c r="DC40" s="278" t="str">
        <f t="shared" si="26"/>
        <v>y</v>
      </c>
      <c r="DD40" s="278" t="str">
        <f t="shared" si="26"/>
        <v>y</v>
      </c>
      <c r="DE40" s="279"/>
      <c r="DF40" s="279"/>
      <c r="DG40" s="279" t="str">
        <f>IF(AND($DE40&lt;&gt;"",$DF40&lt;&gt;""),NPV('Step 3-Fuel Switching'!$C$25,-$DE40*(1-'Step 3-Fuel Switching'!$C$27),$DF40*'Step 3-Fuel Switching'!$C$26*(1-'Step 3-Fuel Switching'!$C$27)),"")</f>
        <v/>
      </c>
    </row>
    <row r="41" spans="2:111" s="137" customFormat="1" ht="15" hidden="1" customHeight="1" x14ac:dyDescent="0.25">
      <c r="B41" s="274"/>
      <c r="C41" s="274"/>
      <c r="D41" s="274"/>
      <c r="E41" s="276"/>
      <c r="F41" s="277" t="str">
        <f t="shared" si="4"/>
        <v/>
      </c>
      <c r="G41" s="276"/>
      <c r="H41" s="277" t="str">
        <f>IFERROR(IF(E41="","",1-(SUM($E$12:E41)/$G$11)),"")</f>
        <v/>
      </c>
      <c r="I41" s="278" t="str">
        <f t="shared" si="22"/>
        <v>y</v>
      </c>
      <c r="J41" s="278" t="str">
        <f t="shared" si="22"/>
        <v>y</v>
      </c>
      <c r="K41" s="278" t="str">
        <f t="shared" si="22"/>
        <v>y</v>
      </c>
      <c r="L41" s="278" t="str">
        <f t="shared" si="22"/>
        <v>y</v>
      </c>
      <c r="M41" s="278" t="str">
        <f t="shared" si="22"/>
        <v>y</v>
      </c>
      <c r="N41" s="278" t="str">
        <f t="shared" si="22"/>
        <v>y</v>
      </c>
      <c r="O41" s="278" t="str">
        <f t="shared" si="22"/>
        <v>y</v>
      </c>
      <c r="P41" s="278" t="str">
        <f t="shared" si="22"/>
        <v>y</v>
      </c>
      <c r="Q41" s="278" t="str">
        <f t="shared" si="22"/>
        <v>y</v>
      </c>
      <c r="R41" s="278" t="str">
        <f t="shared" si="22"/>
        <v>y</v>
      </c>
      <c r="S41" s="278" t="str">
        <f t="shared" si="22"/>
        <v>y</v>
      </c>
      <c r="T41" s="278" t="str">
        <f t="shared" si="22"/>
        <v>y</v>
      </c>
      <c r="U41" s="278" t="str">
        <f t="shared" si="22"/>
        <v>y</v>
      </c>
      <c r="V41" s="278" t="str">
        <f t="shared" si="22"/>
        <v>y</v>
      </c>
      <c r="W41" s="278" t="str">
        <f t="shared" si="22"/>
        <v>y</v>
      </c>
      <c r="X41" s="278" t="str">
        <f t="shared" si="22"/>
        <v>y</v>
      </c>
      <c r="Y41" s="278" t="str">
        <f t="shared" si="19"/>
        <v>y</v>
      </c>
      <c r="Z41" s="278" t="str">
        <f t="shared" si="19"/>
        <v>y</v>
      </c>
      <c r="AA41" s="278" t="str">
        <f t="shared" si="19"/>
        <v>y</v>
      </c>
      <c r="AB41" s="278" t="str">
        <f t="shared" si="19"/>
        <v>y</v>
      </c>
      <c r="AC41" s="278" t="str">
        <f t="shared" si="19"/>
        <v>y</v>
      </c>
      <c r="AD41" s="278" t="str">
        <f t="shared" si="19"/>
        <v>y</v>
      </c>
      <c r="AE41" s="278" t="str">
        <f t="shared" si="19"/>
        <v>y</v>
      </c>
      <c r="AF41" s="278" t="str">
        <f t="shared" si="19"/>
        <v>y</v>
      </c>
      <c r="AG41" s="278" t="str">
        <f t="shared" si="19"/>
        <v>y</v>
      </c>
      <c r="AH41" s="278" t="str">
        <f t="shared" si="19"/>
        <v>y</v>
      </c>
      <c r="AI41" s="278" t="str">
        <f t="shared" si="19"/>
        <v>y</v>
      </c>
      <c r="AJ41" s="278" t="str">
        <f t="shared" si="19"/>
        <v>y</v>
      </c>
      <c r="AK41" s="278" t="str">
        <f t="shared" si="19"/>
        <v>y</v>
      </c>
      <c r="AL41" s="278" t="str">
        <f t="shared" si="19"/>
        <v>y</v>
      </c>
      <c r="AM41" s="278" t="str">
        <f t="shared" si="19"/>
        <v>y</v>
      </c>
      <c r="AN41" s="278" t="str">
        <f t="shared" ref="Y41:AN46" si="28">IF($H41&lt;AN$11,"x","y")</f>
        <v>y</v>
      </c>
      <c r="AO41" s="278" t="str">
        <f t="shared" ref="AO41:BB41" si="29">IF($H41&lt;AO$11,"x","y")</f>
        <v>y</v>
      </c>
      <c r="AP41" s="278" t="str">
        <f t="shared" si="29"/>
        <v>y</v>
      </c>
      <c r="AQ41" s="278" t="str">
        <f t="shared" si="29"/>
        <v>y</v>
      </c>
      <c r="AR41" s="278" t="str">
        <f t="shared" si="29"/>
        <v>y</v>
      </c>
      <c r="AS41" s="278" t="str">
        <f t="shared" si="29"/>
        <v>y</v>
      </c>
      <c r="AT41" s="278" t="str">
        <f t="shared" si="29"/>
        <v>y</v>
      </c>
      <c r="AU41" s="278" t="str">
        <f t="shared" si="29"/>
        <v>y</v>
      </c>
      <c r="AV41" s="278" t="str">
        <f t="shared" si="29"/>
        <v>y</v>
      </c>
      <c r="AW41" s="278" t="str">
        <f t="shared" si="29"/>
        <v>y</v>
      </c>
      <c r="AX41" s="278" t="str">
        <f t="shared" si="29"/>
        <v>y</v>
      </c>
      <c r="AY41" s="278" t="str">
        <f t="shared" si="29"/>
        <v>y</v>
      </c>
      <c r="AZ41" s="278" t="str">
        <f t="shared" si="29"/>
        <v>y</v>
      </c>
      <c r="BA41" s="278" t="str">
        <f t="shared" si="29"/>
        <v>y</v>
      </c>
      <c r="BB41" s="278" t="str">
        <f t="shared" si="29"/>
        <v>y</v>
      </c>
      <c r="BC41" s="278" t="str">
        <f t="shared" ref="AO41:BC46" si="30">IF($H41&lt;BC$11,"x","y")</f>
        <v>y</v>
      </c>
      <c r="BD41" s="278" t="str">
        <f t="shared" si="24"/>
        <v>y</v>
      </c>
      <c r="BE41" s="278" t="str">
        <f t="shared" si="20"/>
        <v>y</v>
      </c>
      <c r="BF41" s="278" t="str">
        <f t="shared" si="20"/>
        <v>y</v>
      </c>
      <c r="BG41" s="278" t="str">
        <f t="shared" si="20"/>
        <v>y</v>
      </c>
      <c r="BH41" s="278" t="str">
        <f t="shared" si="20"/>
        <v>y</v>
      </c>
      <c r="BI41" s="278" t="str">
        <f t="shared" si="20"/>
        <v>y</v>
      </c>
      <c r="BJ41" s="278" t="str">
        <f t="shared" si="20"/>
        <v>y</v>
      </c>
      <c r="BK41" s="278" t="str">
        <f t="shared" si="20"/>
        <v>y</v>
      </c>
      <c r="BL41" s="278" t="str">
        <f t="shared" si="20"/>
        <v>y</v>
      </c>
      <c r="BM41" s="278" t="str">
        <f t="shared" si="20"/>
        <v>y</v>
      </c>
      <c r="BN41" s="278" t="str">
        <f t="shared" si="20"/>
        <v>y</v>
      </c>
      <c r="BO41" s="278" t="str">
        <f t="shared" si="20"/>
        <v>y</v>
      </c>
      <c r="BP41" s="278" t="str">
        <f t="shared" si="20"/>
        <v>y</v>
      </c>
      <c r="BQ41" s="278" t="str">
        <f t="shared" si="20"/>
        <v>y</v>
      </c>
      <c r="BR41" s="278" t="str">
        <f t="shared" si="20"/>
        <v>y</v>
      </c>
      <c r="BS41" s="278" t="str">
        <f t="shared" si="20"/>
        <v>y</v>
      </c>
      <c r="BT41" s="278" t="str">
        <f t="shared" ref="BE41:BT46" si="31">IF($H41&lt;BT$11,"x","y")</f>
        <v>y</v>
      </c>
      <c r="BU41" s="278" t="str">
        <f t="shared" ref="BU41:CH41" si="32">IF($H41&lt;BU$11,"x","y")</f>
        <v>y</v>
      </c>
      <c r="BV41" s="278" t="str">
        <f t="shared" si="32"/>
        <v>y</v>
      </c>
      <c r="BW41" s="278" t="str">
        <f t="shared" si="32"/>
        <v>y</v>
      </c>
      <c r="BX41" s="278" t="str">
        <f t="shared" si="32"/>
        <v>y</v>
      </c>
      <c r="BY41" s="278" t="str">
        <f t="shared" si="32"/>
        <v>y</v>
      </c>
      <c r="BZ41" s="278" t="str">
        <f t="shared" si="32"/>
        <v>y</v>
      </c>
      <c r="CA41" s="278" t="str">
        <f t="shared" si="32"/>
        <v>y</v>
      </c>
      <c r="CB41" s="278" t="str">
        <f t="shared" si="32"/>
        <v>y</v>
      </c>
      <c r="CC41" s="278" t="str">
        <f t="shared" si="32"/>
        <v>y</v>
      </c>
      <c r="CD41" s="278" t="str">
        <f t="shared" si="32"/>
        <v>y</v>
      </c>
      <c r="CE41" s="278" t="str">
        <f t="shared" si="32"/>
        <v>y</v>
      </c>
      <c r="CF41" s="278" t="str">
        <f t="shared" si="32"/>
        <v>y</v>
      </c>
      <c r="CG41" s="278" t="str">
        <f t="shared" si="32"/>
        <v>y</v>
      </c>
      <c r="CH41" s="278" t="str">
        <f t="shared" si="32"/>
        <v>y</v>
      </c>
      <c r="CI41" s="278" t="str">
        <f t="shared" ref="BU41:CI46" si="33">IF($H41&lt;CI$11,"x","y")</f>
        <v>y</v>
      </c>
      <c r="CJ41" s="278" t="str">
        <f t="shared" si="27"/>
        <v>y</v>
      </c>
      <c r="CK41" s="278" t="str">
        <f t="shared" si="27"/>
        <v>y</v>
      </c>
      <c r="CL41" s="278" t="str">
        <f t="shared" si="27"/>
        <v>y</v>
      </c>
      <c r="CM41" s="278" t="str">
        <f t="shared" si="27"/>
        <v>y</v>
      </c>
      <c r="CN41" s="278" t="str">
        <f t="shared" si="27"/>
        <v>y</v>
      </c>
      <c r="CO41" s="278" t="str">
        <f t="shared" si="27"/>
        <v>y</v>
      </c>
      <c r="CP41" s="278" t="str">
        <f t="shared" si="27"/>
        <v>y</v>
      </c>
      <c r="CQ41" s="278" t="str">
        <f t="shared" si="27"/>
        <v>y</v>
      </c>
      <c r="CR41" s="278" t="str">
        <f t="shared" si="27"/>
        <v>y</v>
      </c>
      <c r="CS41" s="278" t="str">
        <f t="shared" si="27"/>
        <v>y</v>
      </c>
      <c r="CT41" s="278" t="str">
        <f t="shared" si="27"/>
        <v>y</v>
      </c>
      <c r="CU41" s="278" t="str">
        <f t="shared" si="27"/>
        <v>y</v>
      </c>
      <c r="CV41" s="278" t="str">
        <f t="shared" si="27"/>
        <v>y</v>
      </c>
      <c r="CW41" s="278" t="str">
        <f t="shared" si="27"/>
        <v>y</v>
      </c>
      <c r="CX41" s="278" t="str">
        <f t="shared" si="27"/>
        <v>y</v>
      </c>
      <c r="CY41" s="278" t="str">
        <f t="shared" si="27"/>
        <v>y</v>
      </c>
      <c r="CZ41" s="278" t="str">
        <f t="shared" si="26"/>
        <v>y</v>
      </c>
      <c r="DA41" s="278" t="str">
        <f t="shared" si="26"/>
        <v>y</v>
      </c>
      <c r="DB41" s="278" t="str">
        <f t="shared" si="26"/>
        <v>y</v>
      </c>
      <c r="DC41" s="278" t="str">
        <f t="shared" si="26"/>
        <v>y</v>
      </c>
      <c r="DD41" s="278" t="str">
        <f t="shared" si="26"/>
        <v>y</v>
      </c>
      <c r="DE41" s="279"/>
      <c r="DF41" s="279"/>
      <c r="DG41" s="279" t="str">
        <f>IF(AND($DE41&lt;&gt;"",$DF41&lt;&gt;""),NPV('Step 3-Fuel Switching'!$C$25,-$DE41*(1-'Step 3-Fuel Switching'!$C$27),$DF41*'Step 3-Fuel Switching'!$C$26*(1-'Step 3-Fuel Switching'!$C$27)),"")</f>
        <v/>
      </c>
    </row>
    <row r="42" spans="2:111" s="137" customFormat="1" ht="15" hidden="1" customHeight="1" x14ac:dyDescent="0.25">
      <c r="B42" s="274"/>
      <c r="C42" s="274"/>
      <c r="D42" s="274"/>
      <c r="E42" s="276"/>
      <c r="F42" s="277" t="str">
        <f t="shared" si="4"/>
        <v/>
      </c>
      <c r="G42" s="276"/>
      <c r="H42" s="277" t="str">
        <f>IFERROR(IF(E42="","",1-(SUM($E$12:E42)/$G$11)),"")</f>
        <v/>
      </c>
      <c r="I42" s="278" t="str">
        <f t="shared" si="22"/>
        <v>y</v>
      </c>
      <c r="J42" s="278" t="str">
        <f t="shared" si="22"/>
        <v>y</v>
      </c>
      <c r="K42" s="278" t="str">
        <f t="shared" si="22"/>
        <v>y</v>
      </c>
      <c r="L42" s="278" t="str">
        <f t="shared" si="22"/>
        <v>y</v>
      </c>
      <c r="M42" s="278" t="str">
        <f t="shared" si="22"/>
        <v>y</v>
      </c>
      <c r="N42" s="278" t="str">
        <f t="shared" si="22"/>
        <v>y</v>
      </c>
      <c r="O42" s="278" t="str">
        <f t="shared" si="22"/>
        <v>y</v>
      </c>
      <c r="P42" s="278" t="str">
        <f t="shared" si="22"/>
        <v>y</v>
      </c>
      <c r="Q42" s="278" t="str">
        <f t="shared" si="22"/>
        <v>y</v>
      </c>
      <c r="R42" s="278" t="str">
        <f t="shared" si="22"/>
        <v>y</v>
      </c>
      <c r="S42" s="278" t="str">
        <f t="shared" si="22"/>
        <v>y</v>
      </c>
      <c r="T42" s="278" t="str">
        <f t="shared" si="22"/>
        <v>y</v>
      </c>
      <c r="U42" s="278" t="str">
        <f t="shared" si="22"/>
        <v>y</v>
      </c>
      <c r="V42" s="278" t="str">
        <f t="shared" si="22"/>
        <v>y</v>
      </c>
      <c r="W42" s="278" t="str">
        <f t="shared" si="22"/>
        <v>y</v>
      </c>
      <c r="X42" s="278" t="str">
        <f t="shared" si="22"/>
        <v>y</v>
      </c>
      <c r="Y42" s="278" t="str">
        <f t="shared" si="28"/>
        <v>y</v>
      </c>
      <c r="Z42" s="278" t="str">
        <f t="shared" si="28"/>
        <v>y</v>
      </c>
      <c r="AA42" s="278" t="str">
        <f t="shared" si="28"/>
        <v>y</v>
      </c>
      <c r="AB42" s="278" t="str">
        <f t="shared" si="28"/>
        <v>y</v>
      </c>
      <c r="AC42" s="278" t="str">
        <f t="shared" si="28"/>
        <v>y</v>
      </c>
      <c r="AD42" s="278" t="str">
        <f t="shared" si="28"/>
        <v>y</v>
      </c>
      <c r="AE42" s="278" t="str">
        <f t="shared" si="28"/>
        <v>y</v>
      </c>
      <c r="AF42" s="278" t="str">
        <f t="shared" si="28"/>
        <v>y</v>
      </c>
      <c r="AG42" s="278" t="str">
        <f t="shared" si="28"/>
        <v>y</v>
      </c>
      <c r="AH42" s="278" t="str">
        <f t="shared" si="28"/>
        <v>y</v>
      </c>
      <c r="AI42" s="278" t="str">
        <f t="shared" si="28"/>
        <v>y</v>
      </c>
      <c r="AJ42" s="278" t="str">
        <f t="shared" si="28"/>
        <v>y</v>
      </c>
      <c r="AK42" s="278" t="str">
        <f t="shared" si="28"/>
        <v>y</v>
      </c>
      <c r="AL42" s="278" t="str">
        <f t="shared" si="28"/>
        <v>y</v>
      </c>
      <c r="AM42" s="278" t="str">
        <f t="shared" si="28"/>
        <v>y</v>
      </c>
      <c r="AN42" s="278" t="str">
        <f t="shared" si="28"/>
        <v>y</v>
      </c>
      <c r="AO42" s="278" t="str">
        <f t="shared" si="30"/>
        <v>y</v>
      </c>
      <c r="AP42" s="278" t="str">
        <f t="shared" si="30"/>
        <v>y</v>
      </c>
      <c r="AQ42" s="278" t="str">
        <f t="shared" si="30"/>
        <v>y</v>
      </c>
      <c r="AR42" s="278" t="str">
        <f t="shared" si="30"/>
        <v>y</v>
      </c>
      <c r="AS42" s="278" t="str">
        <f t="shared" si="30"/>
        <v>y</v>
      </c>
      <c r="AT42" s="278" t="str">
        <f t="shared" si="30"/>
        <v>y</v>
      </c>
      <c r="AU42" s="278" t="str">
        <f t="shared" si="30"/>
        <v>y</v>
      </c>
      <c r="AV42" s="278" t="str">
        <f t="shared" si="30"/>
        <v>y</v>
      </c>
      <c r="AW42" s="278" t="str">
        <f t="shared" si="30"/>
        <v>y</v>
      </c>
      <c r="AX42" s="278" t="str">
        <f t="shared" si="30"/>
        <v>y</v>
      </c>
      <c r="AY42" s="278" t="str">
        <f t="shared" si="30"/>
        <v>y</v>
      </c>
      <c r="AZ42" s="278" t="str">
        <f t="shared" si="30"/>
        <v>y</v>
      </c>
      <c r="BA42" s="278" t="str">
        <f t="shared" si="30"/>
        <v>y</v>
      </c>
      <c r="BB42" s="278" t="str">
        <f t="shared" si="30"/>
        <v>y</v>
      </c>
      <c r="BC42" s="278" t="str">
        <f t="shared" si="30"/>
        <v>y</v>
      </c>
      <c r="BD42" s="278" t="str">
        <f t="shared" si="24"/>
        <v>y</v>
      </c>
      <c r="BE42" s="278" t="str">
        <f t="shared" si="31"/>
        <v>y</v>
      </c>
      <c r="BF42" s="278" t="str">
        <f t="shared" si="31"/>
        <v>y</v>
      </c>
      <c r="BG42" s="278" t="str">
        <f t="shared" si="31"/>
        <v>y</v>
      </c>
      <c r="BH42" s="278" t="str">
        <f t="shared" si="31"/>
        <v>y</v>
      </c>
      <c r="BI42" s="278" t="str">
        <f t="shared" si="31"/>
        <v>y</v>
      </c>
      <c r="BJ42" s="278" t="str">
        <f t="shared" si="31"/>
        <v>y</v>
      </c>
      <c r="BK42" s="278" t="str">
        <f t="shared" si="31"/>
        <v>y</v>
      </c>
      <c r="BL42" s="278" t="str">
        <f t="shared" si="31"/>
        <v>y</v>
      </c>
      <c r="BM42" s="278" t="str">
        <f t="shared" si="31"/>
        <v>y</v>
      </c>
      <c r="BN42" s="278" t="str">
        <f t="shared" si="31"/>
        <v>y</v>
      </c>
      <c r="BO42" s="278" t="str">
        <f t="shared" si="31"/>
        <v>y</v>
      </c>
      <c r="BP42" s="278" t="str">
        <f t="shared" si="31"/>
        <v>y</v>
      </c>
      <c r="BQ42" s="278" t="str">
        <f t="shared" si="31"/>
        <v>y</v>
      </c>
      <c r="BR42" s="278" t="str">
        <f t="shared" si="31"/>
        <v>y</v>
      </c>
      <c r="BS42" s="278" t="str">
        <f t="shared" si="31"/>
        <v>y</v>
      </c>
      <c r="BT42" s="278" t="str">
        <f t="shared" si="31"/>
        <v>y</v>
      </c>
      <c r="BU42" s="278" t="str">
        <f t="shared" si="33"/>
        <v>y</v>
      </c>
      <c r="BV42" s="278" t="str">
        <f t="shared" si="33"/>
        <v>y</v>
      </c>
      <c r="BW42" s="278" t="str">
        <f t="shared" si="33"/>
        <v>y</v>
      </c>
      <c r="BX42" s="278" t="str">
        <f t="shared" si="33"/>
        <v>y</v>
      </c>
      <c r="BY42" s="278" t="str">
        <f t="shared" si="33"/>
        <v>y</v>
      </c>
      <c r="BZ42" s="278" t="str">
        <f t="shared" si="33"/>
        <v>y</v>
      </c>
      <c r="CA42" s="278" t="str">
        <f t="shared" si="33"/>
        <v>y</v>
      </c>
      <c r="CB42" s="278" t="str">
        <f t="shared" si="33"/>
        <v>y</v>
      </c>
      <c r="CC42" s="278" t="str">
        <f t="shared" si="33"/>
        <v>y</v>
      </c>
      <c r="CD42" s="278" t="str">
        <f t="shared" si="33"/>
        <v>y</v>
      </c>
      <c r="CE42" s="278" t="str">
        <f t="shared" si="33"/>
        <v>y</v>
      </c>
      <c r="CF42" s="278" t="str">
        <f t="shared" si="33"/>
        <v>y</v>
      </c>
      <c r="CG42" s="278" t="str">
        <f t="shared" si="33"/>
        <v>y</v>
      </c>
      <c r="CH42" s="278" t="str">
        <f t="shared" si="33"/>
        <v>y</v>
      </c>
      <c r="CI42" s="278" t="str">
        <f t="shared" si="33"/>
        <v>y</v>
      </c>
      <c r="CJ42" s="278" t="str">
        <f t="shared" si="27"/>
        <v>y</v>
      </c>
      <c r="CK42" s="278" t="str">
        <f t="shared" si="27"/>
        <v>y</v>
      </c>
      <c r="CL42" s="278" t="str">
        <f t="shared" si="27"/>
        <v>y</v>
      </c>
      <c r="CM42" s="278" t="str">
        <f t="shared" si="27"/>
        <v>y</v>
      </c>
      <c r="CN42" s="278" t="str">
        <f t="shared" si="27"/>
        <v>y</v>
      </c>
      <c r="CO42" s="278" t="str">
        <f t="shared" si="27"/>
        <v>y</v>
      </c>
      <c r="CP42" s="278" t="str">
        <f t="shared" si="27"/>
        <v>y</v>
      </c>
      <c r="CQ42" s="278" t="str">
        <f t="shared" si="27"/>
        <v>y</v>
      </c>
      <c r="CR42" s="278" t="str">
        <f t="shared" si="27"/>
        <v>y</v>
      </c>
      <c r="CS42" s="278" t="str">
        <f t="shared" si="27"/>
        <v>y</v>
      </c>
      <c r="CT42" s="278" t="str">
        <f t="shared" si="27"/>
        <v>y</v>
      </c>
      <c r="CU42" s="278" t="str">
        <f t="shared" si="27"/>
        <v>y</v>
      </c>
      <c r="CV42" s="278" t="str">
        <f t="shared" si="27"/>
        <v>y</v>
      </c>
      <c r="CW42" s="278" t="str">
        <f t="shared" si="27"/>
        <v>y</v>
      </c>
      <c r="CX42" s="278" t="str">
        <f t="shared" si="27"/>
        <v>y</v>
      </c>
      <c r="CY42" s="278" t="str">
        <f t="shared" si="27"/>
        <v>y</v>
      </c>
      <c r="CZ42" s="278" t="str">
        <f t="shared" si="26"/>
        <v>y</v>
      </c>
      <c r="DA42" s="278" t="str">
        <f t="shared" si="26"/>
        <v>y</v>
      </c>
      <c r="DB42" s="278" t="str">
        <f t="shared" si="26"/>
        <v>y</v>
      </c>
      <c r="DC42" s="278" t="str">
        <f t="shared" si="26"/>
        <v>y</v>
      </c>
      <c r="DD42" s="278" t="str">
        <f t="shared" si="26"/>
        <v>y</v>
      </c>
      <c r="DE42" s="279"/>
      <c r="DF42" s="279"/>
      <c r="DG42" s="279" t="str">
        <f>IF(AND($DE42&lt;&gt;"",$DF42&lt;&gt;""),NPV('Step 3-Fuel Switching'!$C$25,-$DE42*(1-'Step 3-Fuel Switching'!$C$27),$DF42*'Step 3-Fuel Switching'!$C$26*(1-'Step 3-Fuel Switching'!$C$27)),"")</f>
        <v/>
      </c>
    </row>
    <row r="43" spans="2:111" s="137" customFormat="1" ht="15" hidden="1" customHeight="1" x14ac:dyDescent="0.25">
      <c r="B43" s="274"/>
      <c r="C43" s="274"/>
      <c r="D43" s="274"/>
      <c r="E43" s="276"/>
      <c r="F43" s="277" t="str">
        <f t="shared" si="4"/>
        <v/>
      </c>
      <c r="G43" s="276"/>
      <c r="H43" s="277" t="str">
        <f>IFERROR(IF(E43="","",1-(SUM($E$12:E43)/$G$11)),"")</f>
        <v/>
      </c>
      <c r="I43" s="278" t="str">
        <f t="shared" si="22"/>
        <v>y</v>
      </c>
      <c r="J43" s="278" t="str">
        <f t="shared" si="22"/>
        <v>y</v>
      </c>
      <c r="K43" s="278" t="str">
        <f t="shared" si="22"/>
        <v>y</v>
      </c>
      <c r="L43" s="278" t="str">
        <f t="shared" si="22"/>
        <v>y</v>
      </c>
      <c r="M43" s="278" t="str">
        <f t="shared" si="22"/>
        <v>y</v>
      </c>
      <c r="N43" s="278" t="str">
        <f t="shared" si="22"/>
        <v>y</v>
      </c>
      <c r="O43" s="278" t="str">
        <f t="shared" si="22"/>
        <v>y</v>
      </c>
      <c r="P43" s="278" t="str">
        <f t="shared" si="22"/>
        <v>y</v>
      </c>
      <c r="Q43" s="278" t="str">
        <f t="shared" si="22"/>
        <v>y</v>
      </c>
      <c r="R43" s="278" t="str">
        <f t="shared" si="22"/>
        <v>y</v>
      </c>
      <c r="S43" s="278" t="str">
        <f t="shared" si="22"/>
        <v>y</v>
      </c>
      <c r="T43" s="278" t="str">
        <f t="shared" si="22"/>
        <v>y</v>
      </c>
      <c r="U43" s="278" t="str">
        <f t="shared" si="22"/>
        <v>y</v>
      </c>
      <c r="V43" s="278" t="str">
        <f t="shared" si="22"/>
        <v>y</v>
      </c>
      <c r="W43" s="278" t="str">
        <f t="shared" si="22"/>
        <v>y</v>
      </c>
      <c r="X43" s="278" t="str">
        <f t="shared" si="22"/>
        <v>y</v>
      </c>
      <c r="Y43" s="278" t="str">
        <f t="shared" si="28"/>
        <v>y</v>
      </c>
      <c r="Z43" s="278" t="str">
        <f t="shared" si="28"/>
        <v>y</v>
      </c>
      <c r="AA43" s="278" t="str">
        <f t="shared" si="28"/>
        <v>y</v>
      </c>
      <c r="AB43" s="278" t="str">
        <f t="shared" si="28"/>
        <v>y</v>
      </c>
      <c r="AC43" s="278" t="str">
        <f t="shared" si="28"/>
        <v>y</v>
      </c>
      <c r="AD43" s="278" t="str">
        <f t="shared" si="28"/>
        <v>y</v>
      </c>
      <c r="AE43" s="278" t="str">
        <f t="shared" si="28"/>
        <v>y</v>
      </c>
      <c r="AF43" s="278" t="str">
        <f t="shared" si="28"/>
        <v>y</v>
      </c>
      <c r="AG43" s="278" t="str">
        <f t="shared" si="28"/>
        <v>y</v>
      </c>
      <c r="AH43" s="278" t="str">
        <f t="shared" si="28"/>
        <v>y</v>
      </c>
      <c r="AI43" s="278" t="str">
        <f t="shared" si="28"/>
        <v>y</v>
      </c>
      <c r="AJ43" s="278" t="str">
        <f t="shared" si="28"/>
        <v>y</v>
      </c>
      <c r="AK43" s="278" t="str">
        <f t="shared" si="28"/>
        <v>y</v>
      </c>
      <c r="AL43" s="278" t="str">
        <f t="shared" si="28"/>
        <v>y</v>
      </c>
      <c r="AM43" s="278" t="str">
        <f t="shared" si="28"/>
        <v>y</v>
      </c>
      <c r="AN43" s="278" t="str">
        <f t="shared" si="28"/>
        <v>y</v>
      </c>
      <c r="AO43" s="278" t="str">
        <f t="shared" si="30"/>
        <v>y</v>
      </c>
      <c r="AP43" s="278" t="str">
        <f t="shared" si="30"/>
        <v>y</v>
      </c>
      <c r="AQ43" s="278" t="str">
        <f t="shared" si="30"/>
        <v>y</v>
      </c>
      <c r="AR43" s="278" t="str">
        <f t="shared" si="30"/>
        <v>y</v>
      </c>
      <c r="AS43" s="278" t="str">
        <f t="shared" si="30"/>
        <v>y</v>
      </c>
      <c r="AT43" s="278" t="str">
        <f t="shared" si="30"/>
        <v>y</v>
      </c>
      <c r="AU43" s="278" t="str">
        <f t="shared" si="30"/>
        <v>y</v>
      </c>
      <c r="AV43" s="278" t="str">
        <f t="shared" si="30"/>
        <v>y</v>
      </c>
      <c r="AW43" s="278" t="str">
        <f t="shared" si="30"/>
        <v>y</v>
      </c>
      <c r="AX43" s="278" t="str">
        <f t="shared" si="30"/>
        <v>y</v>
      </c>
      <c r="AY43" s="278" t="str">
        <f t="shared" si="30"/>
        <v>y</v>
      </c>
      <c r="AZ43" s="278" t="str">
        <f t="shared" si="30"/>
        <v>y</v>
      </c>
      <c r="BA43" s="278" t="str">
        <f t="shared" si="30"/>
        <v>y</v>
      </c>
      <c r="BB43" s="278" t="str">
        <f t="shared" si="30"/>
        <v>y</v>
      </c>
      <c r="BC43" s="278" t="str">
        <f t="shared" si="30"/>
        <v>y</v>
      </c>
      <c r="BD43" s="278" t="str">
        <f t="shared" si="24"/>
        <v>y</v>
      </c>
      <c r="BE43" s="278" t="str">
        <f t="shared" si="31"/>
        <v>y</v>
      </c>
      <c r="BF43" s="278" t="str">
        <f t="shared" si="31"/>
        <v>y</v>
      </c>
      <c r="BG43" s="278" t="str">
        <f t="shared" si="31"/>
        <v>y</v>
      </c>
      <c r="BH43" s="278" t="str">
        <f t="shared" si="31"/>
        <v>y</v>
      </c>
      <c r="BI43" s="278" t="str">
        <f t="shared" si="31"/>
        <v>y</v>
      </c>
      <c r="BJ43" s="278" t="str">
        <f t="shared" si="31"/>
        <v>y</v>
      </c>
      <c r="BK43" s="278" t="str">
        <f t="shared" si="31"/>
        <v>y</v>
      </c>
      <c r="BL43" s="278" t="str">
        <f t="shared" si="31"/>
        <v>y</v>
      </c>
      <c r="BM43" s="278" t="str">
        <f t="shared" si="31"/>
        <v>y</v>
      </c>
      <c r="BN43" s="278" t="str">
        <f t="shared" si="31"/>
        <v>y</v>
      </c>
      <c r="BO43" s="278" t="str">
        <f t="shared" si="31"/>
        <v>y</v>
      </c>
      <c r="BP43" s="278" t="str">
        <f t="shared" si="31"/>
        <v>y</v>
      </c>
      <c r="BQ43" s="278" t="str">
        <f t="shared" si="31"/>
        <v>y</v>
      </c>
      <c r="BR43" s="278" t="str">
        <f t="shared" si="31"/>
        <v>y</v>
      </c>
      <c r="BS43" s="278" t="str">
        <f t="shared" si="31"/>
        <v>y</v>
      </c>
      <c r="BT43" s="278" t="str">
        <f t="shared" si="31"/>
        <v>y</v>
      </c>
      <c r="BU43" s="278" t="str">
        <f t="shared" si="33"/>
        <v>y</v>
      </c>
      <c r="BV43" s="278" t="str">
        <f t="shared" si="33"/>
        <v>y</v>
      </c>
      <c r="BW43" s="278" t="str">
        <f t="shared" si="33"/>
        <v>y</v>
      </c>
      <c r="BX43" s="278" t="str">
        <f t="shared" si="33"/>
        <v>y</v>
      </c>
      <c r="BY43" s="278" t="str">
        <f t="shared" si="33"/>
        <v>y</v>
      </c>
      <c r="BZ43" s="278" t="str">
        <f t="shared" si="33"/>
        <v>y</v>
      </c>
      <c r="CA43" s="278" t="str">
        <f t="shared" si="33"/>
        <v>y</v>
      </c>
      <c r="CB43" s="278" t="str">
        <f t="shared" si="33"/>
        <v>y</v>
      </c>
      <c r="CC43" s="278" t="str">
        <f t="shared" si="33"/>
        <v>y</v>
      </c>
      <c r="CD43" s="278" t="str">
        <f t="shared" si="33"/>
        <v>y</v>
      </c>
      <c r="CE43" s="278" t="str">
        <f t="shared" si="33"/>
        <v>y</v>
      </c>
      <c r="CF43" s="278" t="str">
        <f t="shared" si="33"/>
        <v>y</v>
      </c>
      <c r="CG43" s="278" t="str">
        <f t="shared" si="33"/>
        <v>y</v>
      </c>
      <c r="CH43" s="278" t="str">
        <f t="shared" si="33"/>
        <v>y</v>
      </c>
      <c r="CI43" s="278" t="str">
        <f t="shared" si="33"/>
        <v>y</v>
      </c>
      <c r="CJ43" s="278" t="str">
        <f t="shared" si="27"/>
        <v>y</v>
      </c>
      <c r="CK43" s="278" t="str">
        <f t="shared" si="27"/>
        <v>y</v>
      </c>
      <c r="CL43" s="278" t="str">
        <f t="shared" si="27"/>
        <v>y</v>
      </c>
      <c r="CM43" s="278" t="str">
        <f t="shared" si="27"/>
        <v>y</v>
      </c>
      <c r="CN43" s="278" t="str">
        <f t="shared" si="27"/>
        <v>y</v>
      </c>
      <c r="CO43" s="278" t="str">
        <f t="shared" si="27"/>
        <v>y</v>
      </c>
      <c r="CP43" s="278" t="str">
        <f t="shared" si="27"/>
        <v>y</v>
      </c>
      <c r="CQ43" s="278" t="str">
        <f t="shared" si="27"/>
        <v>y</v>
      </c>
      <c r="CR43" s="278" t="str">
        <f t="shared" si="27"/>
        <v>y</v>
      </c>
      <c r="CS43" s="278" t="str">
        <f t="shared" si="27"/>
        <v>y</v>
      </c>
      <c r="CT43" s="278" t="str">
        <f t="shared" si="27"/>
        <v>y</v>
      </c>
      <c r="CU43" s="278" t="str">
        <f t="shared" si="27"/>
        <v>y</v>
      </c>
      <c r="CV43" s="278" t="str">
        <f t="shared" si="27"/>
        <v>y</v>
      </c>
      <c r="CW43" s="278" t="str">
        <f t="shared" si="27"/>
        <v>y</v>
      </c>
      <c r="CX43" s="278" t="str">
        <f t="shared" si="27"/>
        <v>y</v>
      </c>
      <c r="CY43" s="278" t="str">
        <f t="shared" si="27"/>
        <v>y</v>
      </c>
      <c r="CZ43" s="278" t="str">
        <f t="shared" si="26"/>
        <v>y</v>
      </c>
      <c r="DA43" s="278" t="str">
        <f t="shared" si="26"/>
        <v>y</v>
      </c>
      <c r="DB43" s="278" t="str">
        <f t="shared" si="26"/>
        <v>y</v>
      </c>
      <c r="DC43" s="278" t="str">
        <f t="shared" si="26"/>
        <v>y</v>
      </c>
      <c r="DD43" s="278" t="str">
        <f t="shared" si="26"/>
        <v>y</v>
      </c>
      <c r="DE43" s="279"/>
      <c r="DF43" s="279"/>
      <c r="DG43" s="279" t="str">
        <f>IF(AND($DE43&lt;&gt;"",$DF43&lt;&gt;""),NPV('Step 3-Fuel Switching'!$C$25,-$DE43*(1-'Step 3-Fuel Switching'!$C$27),$DF43*'Step 3-Fuel Switching'!$C$26*(1-'Step 3-Fuel Switching'!$C$27)),"")</f>
        <v/>
      </c>
    </row>
    <row r="44" spans="2:111" s="137" customFormat="1" ht="15" hidden="1" customHeight="1" x14ac:dyDescent="0.25">
      <c r="B44" s="274"/>
      <c r="C44" s="274"/>
      <c r="D44" s="274"/>
      <c r="E44" s="276"/>
      <c r="F44" s="277" t="str">
        <f t="shared" si="4"/>
        <v/>
      </c>
      <c r="G44" s="276"/>
      <c r="H44" s="277" t="str">
        <f>IFERROR(IF(E44="","",1-(SUM($E$12:E44)/$G$11)),"")</f>
        <v/>
      </c>
      <c r="I44" s="278" t="str">
        <f t="shared" si="22"/>
        <v>y</v>
      </c>
      <c r="J44" s="278" t="str">
        <f t="shared" si="22"/>
        <v>y</v>
      </c>
      <c r="K44" s="278" t="str">
        <f t="shared" si="22"/>
        <v>y</v>
      </c>
      <c r="L44" s="278" t="str">
        <f t="shared" si="22"/>
        <v>y</v>
      </c>
      <c r="M44" s="278" t="str">
        <f t="shared" si="22"/>
        <v>y</v>
      </c>
      <c r="N44" s="278" t="str">
        <f t="shared" si="22"/>
        <v>y</v>
      </c>
      <c r="O44" s="278" t="str">
        <f t="shared" si="22"/>
        <v>y</v>
      </c>
      <c r="P44" s="278" t="str">
        <f t="shared" si="22"/>
        <v>y</v>
      </c>
      <c r="Q44" s="278" t="str">
        <f t="shared" si="22"/>
        <v>y</v>
      </c>
      <c r="R44" s="278" t="str">
        <f t="shared" si="22"/>
        <v>y</v>
      </c>
      <c r="S44" s="278" t="str">
        <f t="shared" si="22"/>
        <v>y</v>
      </c>
      <c r="T44" s="278" t="str">
        <f t="shared" si="22"/>
        <v>y</v>
      </c>
      <c r="U44" s="278" t="str">
        <f t="shared" si="22"/>
        <v>y</v>
      </c>
      <c r="V44" s="278" t="str">
        <f t="shared" si="22"/>
        <v>y</v>
      </c>
      <c r="W44" s="278" t="str">
        <f t="shared" si="22"/>
        <v>y</v>
      </c>
      <c r="X44" s="278" t="str">
        <f t="shared" si="22"/>
        <v>y</v>
      </c>
      <c r="Y44" s="278" t="str">
        <f t="shared" si="28"/>
        <v>y</v>
      </c>
      <c r="Z44" s="278" t="str">
        <f t="shared" si="28"/>
        <v>y</v>
      </c>
      <c r="AA44" s="278" t="str">
        <f t="shared" si="28"/>
        <v>y</v>
      </c>
      <c r="AB44" s="278" t="str">
        <f t="shared" si="28"/>
        <v>y</v>
      </c>
      <c r="AC44" s="278" t="str">
        <f t="shared" si="28"/>
        <v>y</v>
      </c>
      <c r="AD44" s="278" t="str">
        <f t="shared" si="28"/>
        <v>y</v>
      </c>
      <c r="AE44" s="278" t="str">
        <f t="shared" si="28"/>
        <v>y</v>
      </c>
      <c r="AF44" s="278" t="str">
        <f t="shared" si="28"/>
        <v>y</v>
      </c>
      <c r="AG44" s="278" t="str">
        <f t="shared" si="28"/>
        <v>y</v>
      </c>
      <c r="AH44" s="278" t="str">
        <f t="shared" si="28"/>
        <v>y</v>
      </c>
      <c r="AI44" s="278" t="str">
        <f t="shared" si="28"/>
        <v>y</v>
      </c>
      <c r="AJ44" s="278" t="str">
        <f t="shared" si="28"/>
        <v>y</v>
      </c>
      <c r="AK44" s="278" t="str">
        <f t="shared" si="28"/>
        <v>y</v>
      </c>
      <c r="AL44" s="278" t="str">
        <f t="shared" si="28"/>
        <v>y</v>
      </c>
      <c r="AM44" s="278" t="str">
        <f t="shared" si="28"/>
        <v>y</v>
      </c>
      <c r="AN44" s="278" t="str">
        <f t="shared" si="28"/>
        <v>y</v>
      </c>
      <c r="AO44" s="278" t="str">
        <f t="shared" si="30"/>
        <v>y</v>
      </c>
      <c r="AP44" s="278" t="str">
        <f t="shared" si="30"/>
        <v>y</v>
      </c>
      <c r="AQ44" s="278" t="str">
        <f t="shared" si="30"/>
        <v>y</v>
      </c>
      <c r="AR44" s="278" t="str">
        <f t="shared" si="30"/>
        <v>y</v>
      </c>
      <c r="AS44" s="278" t="str">
        <f t="shared" si="30"/>
        <v>y</v>
      </c>
      <c r="AT44" s="278" t="str">
        <f t="shared" si="30"/>
        <v>y</v>
      </c>
      <c r="AU44" s="278" t="str">
        <f t="shared" si="30"/>
        <v>y</v>
      </c>
      <c r="AV44" s="278" t="str">
        <f t="shared" si="30"/>
        <v>y</v>
      </c>
      <c r="AW44" s="278" t="str">
        <f t="shared" si="30"/>
        <v>y</v>
      </c>
      <c r="AX44" s="278" t="str">
        <f t="shared" si="30"/>
        <v>y</v>
      </c>
      <c r="AY44" s="278" t="str">
        <f t="shared" si="30"/>
        <v>y</v>
      </c>
      <c r="AZ44" s="278" t="str">
        <f t="shared" si="30"/>
        <v>y</v>
      </c>
      <c r="BA44" s="278" t="str">
        <f t="shared" si="30"/>
        <v>y</v>
      </c>
      <c r="BB44" s="278" t="str">
        <f t="shared" si="30"/>
        <v>y</v>
      </c>
      <c r="BC44" s="278" t="str">
        <f t="shared" si="30"/>
        <v>y</v>
      </c>
      <c r="BD44" s="278" t="str">
        <f t="shared" si="24"/>
        <v>y</v>
      </c>
      <c r="BE44" s="278" t="str">
        <f t="shared" si="31"/>
        <v>y</v>
      </c>
      <c r="BF44" s="278" t="str">
        <f t="shared" si="31"/>
        <v>y</v>
      </c>
      <c r="BG44" s="278" t="str">
        <f t="shared" si="31"/>
        <v>y</v>
      </c>
      <c r="BH44" s="278" t="str">
        <f t="shared" si="31"/>
        <v>y</v>
      </c>
      <c r="BI44" s="278" t="str">
        <f t="shared" si="31"/>
        <v>y</v>
      </c>
      <c r="BJ44" s="278" t="str">
        <f t="shared" si="31"/>
        <v>y</v>
      </c>
      <c r="BK44" s="278" t="str">
        <f t="shared" si="31"/>
        <v>y</v>
      </c>
      <c r="BL44" s="278" t="str">
        <f t="shared" si="31"/>
        <v>y</v>
      </c>
      <c r="BM44" s="278" t="str">
        <f t="shared" si="31"/>
        <v>y</v>
      </c>
      <c r="BN44" s="278" t="str">
        <f t="shared" si="31"/>
        <v>y</v>
      </c>
      <c r="BO44" s="278" t="str">
        <f t="shared" si="31"/>
        <v>y</v>
      </c>
      <c r="BP44" s="278" t="str">
        <f t="shared" si="31"/>
        <v>y</v>
      </c>
      <c r="BQ44" s="278" t="str">
        <f t="shared" si="31"/>
        <v>y</v>
      </c>
      <c r="BR44" s="278" t="str">
        <f t="shared" si="31"/>
        <v>y</v>
      </c>
      <c r="BS44" s="278" t="str">
        <f t="shared" si="31"/>
        <v>y</v>
      </c>
      <c r="BT44" s="278" t="str">
        <f t="shared" si="31"/>
        <v>y</v>
      </c>
      <c r="BU44" s="278" t="str">
        <f t="shared" si="33"/>
        <v>y</v>
      </c>
      <c r="BV44" s="278" t="str">
        <f t="shared" si="33"/>
        <v>y</v>
      </c>
      <c r="BW44" s="278" t="str">
        <f t="shared" si="33"/>
        <v>y</v>
      </c>
      <c r="BX44" s="278" t="str">
        <f t="shared" si="33"/>
        <v>y</v>
      </c>
      <c r="BY44" s="278" t="str">
        <f t="shared" si="33"/>
        <v>y</v>
      </c>
      <c r="BZ44" s="278" t="str">
        <f t="shared" si="33"/>
        <v>y</v>
      </c>
      <c r="CA44" s="278" t="str">
        <f t="shared" si="33"/>
        <v>y</v>
      </c>
      <c r="CB44" s="278" t="str">
        <f t="shared" si="33"/>
        <v>y</v>
      </c>
      <c r="CC44" s="278" t="str">
        <f t="shared" si="33"/>
        <v>y</v>
      </c>
      <c r="CD44" s="278" t="str">
        <f t="shared" si="33"/>
        <v>y</v>
      </c>
      <c r="CE44" s="278" t="str">
        <f t="shared" si="33"/>
        <v>y</v>
      </c>
      <c r="CF44" s="278" t="str">
        <f t="shared" si="33"/>
        <v>y</v>
      </c>
      <c r="CG44" s="278" t="str">
        <f t="shared" si="33"/>
        <v>y</v>
      </c>
      <c r="CH44" s="278" t="str">
        <f t="shared" si="33"/>
        <v>y</v>
      </c>
      <c r="CI44" s="278" t="str">
        <f t="shared" si="33"/>
        <v>y</v>
      </c>
      <c r="CJ44" s="278" t="str">
        <f t="shared" si="27"/>
        <v>y</v>
      </c>
      <c r="CK44" s="278" t="str">
        <f t="shared" si="27"/>
        <v>y</v>
      </c>
      <c r="CL44" s="278" t="str">
        <f t="shared" si="27"/>
        <v>y</v>
      </c>
      <c r="CM44" s="278" t="str">
        <f t="shared" si="27"/>
        <v>y</v>
      </c>
      <c r="CN44" s="278" t="str">
        <f t="shared" si="27"/>
        <v>y</v>
      </c>
      <c r="CO44" s="278" t="str">
        <f t="shared" si="27"/>
        <v>y</v>
      </c>
      <c r="CP44" s="278" t="str">
        <f t="shared" si="27"/>
        <v>y</v>
      </c>
      <c r="CQ44" s="278" t="str">
        <f t="shared" si="27"/>
        <v>y</v>
      </c>
      <c r="CR44" s="278" t="str">
        <f t="shared" si="27"/>
        <v>y</v>
      </c>
      <c r="CS44" s="278" t="str">
        <f t="shared" si="27"/>
        <v>y</v>
      </c>
      <c r="CT44" s="278" t="str">
        <f t="shared" si="27"/>
        <v>y</v>
      </c>
      <c r="CU44" s="278" t="str">
        <f t="shared" si="27"/>
        <v>y</v>
      </c>
      <c r="CV44" s="278" t="str">
        <f t="shared" si="27"/>
        <v>y</v>
      </c>
      <c r="CW44" s="278" t="str">
        <f t="shared" si="27"/>
        <v>y</v>
      </c>
      <c r="CX44" s="278" t="str">
        <f t="shared" si="27"/>
        <v>y</v>
      </c>
      <c r="CY44" s="278" t="str">
        <f t="shared" si="27"/>
        <v>y</v>
      </c>
      <c r="CZ44" s="278" t="str">
        <f t="shared" si="26"/>
        <v>y</v>
      </c>
      <c r="DA44" s="278" t="str">
        <f t="shared" si="26"/>
        <v>y</v>
      </c>
      <c r="DB44" s="278" t="str">
        <f t="shared" si="26"/>
        <v>y</v>
      </c>
      <c r="DC44" s="278" t="str">
        <f t="shared" si="26"/>
        <v>y</v>
      </c>
      <c r="DD44" s="278" t="str">
        <f t="shared" si="26"/>
        <v>y</v>
      </c>
      <c r="DE44" s="279"/>
      <c r="DF44" s="279"/>
      <c r="DG44" s="279" t="str">
        <f>IF(AND($DE44&lt;&gt;"",$DF44&lt;&gt;""),NPV('Step 3-Fuel Switching'!$C$25,-$DE44*(1-'Step 3-Fuel Switching'!$C$27),$DF44*'Step 3-Fuel Switching'!$C$26*(1-'Step 3-Fuel Switching'!$C$27)),"")</f>
        <v/>
      </c>
    </row>
    <row r="45" spans="2:111" s="137" customFormat="1" ht="15" hidden="1" customHeight="1" x14ac:dyDescent="0.25">
      <c r="B45" s="274"/>
      <c r="C45" s="274"/>
      <c r="D45" s="274"/>
      <c r="E45" s="276"/>
      <c r="F45" s="277" t="str">
        <f t="shared" si="4"/>
        <v/>
      </c>
      <c r="G45" s="276"/>
      <c r="H45" s="277" t="str">
        <f>IFERROR(IF(E45="","",1-(SUM($E$12:E45)/$G$11)),"")</f>
        <v/>
      </c>
      <c r="I45" s="278" t="str">
        <f t="shared" si="22"/>
        <v>y</v>
      </c>
      <c r="J45" s="278" t="str">
        <f t="shared" si="22"/>
        <v>y</v>
      </c>
      <c r="K45" s="278" t="str">
        <f t="shared" si="22"/>
        <v>y</v>
      </c>
      <c r="L45" s="278" t="str">
        <f t="shared" si="22"/>
        <v>y</v>
      </c>
      <c r="M45" s="278" t="str">
        <f t="shared" si="22"/>
        <v>y</v>
      </c>
      <c r="N45" s="278" t="str">
        <f t="shared" si="22"/>
        <v>y</v>
      </c>
      <c r="O45" s="278" t="str">
        <f t="shared" si="22"/>
        <v>y</v>
      </c>
      <c r="P45" s="278" t="str">
        <f t="shared" si="22"/>
        <v>y</v>
      </c>
      <c r="Q45" s="278" t="str">
        <f t="shared" si="22"/>
        <v>y</v>
      </c>
      <c r="R45" s="278" t="str">
        <f t="shared" si="22"/>
        <v>y</v>
      </c>
      <c r="S45" s="278" t="str">
        <f t="shared" si="22"/>
        <v>y</v>
      </c>
      <c r="T45" s="278" t="str">
        <f t="shared" si="22"/>
        <v>y</v>
      </c>
      <c r="U45" s="278" t="str">
        <f t="shared" si="22"/>
        <v>y</v>
      </c>
      <c r="V45" s="278" t="str">
        <f t="shared" si="22"/>
        <v>y</v>
      </c>
      <c r="W45" s="278" t="str">
        <f t="shared" si="22"/>
        <v>y</v>
      </c>
      <c r="X45" s="278" t="str">
        <f t="shared" si="22"/>
        <v>y</v>
      </c>
      <c r="Y45" s="278" t="str">
        <f t="shared" si="28"/>
        <v>y</v>
      </c>
      <c r="Z45" s="278" t="str">
        <f t="shared" si="28"/>
        <v>y</v>
      </c>
      <c r="AA45" s="278" t="str">
        <f t="shared" si="28"/>
        <v>y</v>
      </c>
      <c r="AB45" s="278" t="str">
        <f t="shared" si="28"/>
        <v>y</v>
      </c>
      <c r="AC45" s="278" t="str">
        <f t="shared" si="28"/>
        <v>y</v>
      </c>
      <c r="AD45" s="278" t="str">
        <f t="shared" si="28"/>
        <v>y</v>
      </c>
      <c r="AE45" s="278" t="str">
        <f t="shared" si="28"/>
        <v>y</v>
      </c>
      <c r="AF45" s="278" t="str">
        <f t="shared" si="28"/>
        <v>y</v>
      </c>
      <c r="AG45" s="278" t="str">
        <f t="shared" si="28"/>
        <v>y</v>
      </c>
      <c r="AH45" s="278" t="str">
        <f t="shared" si="28"/>
        <v>y</v>
      </c>
      <c r="AI45" s="278" t="str">
        <f t="shared" si="28"/>
        <v>y</v>
      </c>
      <c r="AJ45" s="278" t="str">
        <f t="shared" si="28"/>
        <v>y</v>
      </c>
      <c r="AK45" s="278" t="str">
        <f t="shared" si="28"/>
        <v>y</v>
      </c>
      <c r="AL45" s="278" t="str">
        <f t="shared" si="28"/>
        <v>y</v>
      </c>
      <c r="AM45" s="278" t="str">
        <f t="shared" si="28"/>
        <v>y</v>
      </c>
      <c r="AN45" s="278" t="str">
        <f t="shared" si="28"/>
        <v>y</v>
      </c>
      <c r="AO45" s="278" t="str">
        <f t="shared" si="30"/>
        <v>y</v>
      </c>
      <c r="AP45" s="278" t="str">
        <f t="shared" si="30"/>
        <v>y</v>
      </c>
      <c r="AQ45" s="278" t="str">
        <f t="shared" si="30"/>
        <v>y</v>
      </c>
      <c r="AR45" s="278" t="str">
        <f t="shared" si="30"/>
        <v>y</v>
      </c>
      <c r="AS45" s="278" t="str">
        <f t="shared" si="30"/>
        <v>y</v>
      </c>
      <c r="AT45" s="278" t="str">
        <f t="shared" si="30"/>
        <v>y</v>
      </c>
      <c r="AU45" s="278" t="str">
        <f t="shared" si="30"/>
        <v>y</v>
      </c>
      <c r="AV45" s="278" t="str">
        <f t="shared" si="30"/>
        <v>y</v>
      </c>
      <c r="AW45" s="278" t="str">
        <f t="shared" si="30"/>
        <v>y</v>
      </c>
      <c r="AX45" s="278" t="str">
        <f t="shared" si="30"/>
        <v>y</v>
      </c>
      <c r="AY45" s="278" t="str">
        <f t="shared" si="30"/>
        <v>y</v>
      </c>
      <c r="AZ45" s="278" t="str">
        <f t="shared" si="30"/>
        <v>y</v>
      </c>
      <c r="BA45" s="278" t="str">
        <f t="shared" si="30"/>
        <v>y</v>
      </c>
      <c r="BB45" s="278" t="str">
        <f t="shared" si="30"/>
        <v>y</v>
      </c>
      <c r="BC45" s="278" t="str">
        <f t="shared" si="30"/>
        <v>y</v>
      </c>
      <c r="BD45" s="278" t="str">
        <f t="shared" si="24"/>
        <v>y</v>
      </c>
      <c r="BE45" s="278" t="str">
        <f t="shared" si="31"/>
        <v>y</v>
      </c>
      <c r="BF45" s="278" t="str">
        <f t="shared" si="31"/>
        <v>y</v>
      </c>
      <c r="BG45" s="278" t="str">
        <f t="shared" si="31"/>
        <v>y</v>
      </c>
      <c r="BH45" s="278" t="str">
        <f t="shared" si="31"/>
        <v>y</v>
      </c>
      <c r="BI45" s="278" t="str">
        <f t="shared" si="31"/>
        <v>y</v>
      </c>
      <c r="BJ45" s="278" t="str">
        <f t="shared" si="31"/>
        <v>y</v>
      </c>
      <c r="BK45" s="278" t="str">
        <f t="shared" si="31"/>
        <v>y</v>
      </c>
      <c r="BL45" s="278" t="str">
        <f t="shared" si="31"/>
        <v>y</v>
      </c>
      <c r="BM45" s="278" t="str">
        <f t="shared" si="31"/>
        <v>y</v>
      </c>
      <c r="BN45" s="278" t="str">
        <f t="shared" si="31"/>
        <v>y</v>
      </c>
      <c r="BO45" s="278" t="str">
        <f t="shared" si="31"/>
        <v>y</v>
      </c>
      <c r="BP45" s="278" t="str">
        <f t="shared" si="31"/>
        <v>y</v>
      </c>
      <c r="BQ45" s="278" t="str">
        <f t="shared" si="31"/>
        <v>y</v>
      </c>
      <c r="BR45" s="278" t="str">
        <f t="shared" si="31"/>
        <v>y</v>
      </c>
      <c r="BS45" s="278" t="str">
        <f t="shared" si="31"/>
        <v>y</v>
      </c>
      <c r="BT45" s="278" t="str">
        <f t="shared" si="31"/>
        <v>y</v>
      </c>
      <c r="BU45" s="278" t="str">
        <f t="shared" si="33"/>
        <v>y</v>
      </c>
      <c r="BV45" s="278" t="str">
        <f t="shared" si="33"/>
        <v>y</v>
      </c>
      <c r="BW45" s="278" t="str">
        <f t="shared" si="33"/>
        <v>y</v>
      </c>
      <c r="BX45" s="278" t="str">
        <f t="shared" si="33"/>
        <v>y</v>
      </c>
      <c r="BY45" s="278" t="str">
        <f t="shared" si="33"/>
        <v>y</v>
      </c>
      <c r="BZ45" s="278" t="str">
        <f t="shared" si="33"/>
        <v>y</v>
      </c>
      <c r="CA45" s="278" t="str">
        <f t="shared" si="33"/>
        <v>y</v>
      </c>
      <c r="CB45" s="278" t="str">
        <f t="shared" si="33"/>
        <v>y</v>
      </c>
      <c r="CC45" s="278" t="str">
        <f t="shared" si="33"/>
        <v>y</v>
      </c>
      <c r="CD45" s="278" t="str">
        <f t="shared" si="33"/>
        <v>y</v>
      </c>
      <c r="CE45" s="278" t="str">
        <f t="shared" si="33"/>
        <v>y</v>
      </c>
      <c r="CF45" s="278" t="str">
        <f t="shared" si="33"/>
        <v>y</v>
      </c>
      <c r="CG45" s="278" t="str">
        <f t="shared" si="33"/>
        <v>y</v>
      </c>
      <c r="CH45" s="278" t="str">
        <f t="shared" si="33"/>
        <v>y</v>
      </c>
      <c r="CI45" s="278" t="str">
        <f t="shared" si="33"/>
        <v>y</v>
      </c>
      <c r="CJ45" s="278" t="str">
        <f t="shared" si="27"/>
        <v>y</v>
      </c>
      <c r="CK45" s="278" t="str">
        <f t="shared" si="27"/>
        <v>y</v>
      </c>
      <c r="CL45" s="278" t="str">
        <f t="shared" si="27"/>
        <v>y</v>
      </c>
      <c r="CM45" s="278" t="str">
        <f t="shared" si="27"/>
        <v>y</v>
      </c>
      <c r="CN45" s="278" t="str">
        <f t="shared" si="27"/>
        <v>y</v>
      </c>
      <c r="CO45" s="278" t="str">
        <f t="shared" si="27"/>
        <v>y</v>
      </c>
      <c r="CP45" s="278" t="str">
        <f t="shared" si="27"/>
        <v>y</v>
      </c>
      <c r="CQ45" s="278" t="str">
        <f t="shared" si="27"/>
        <v>y</v>
      </c>
      <c r="CR45" s="278" t="str">
        <f t="shared" si="27"/>
        <v>y</v>
      </c>
      <c r="CS45" s="278" t="str">
        <f t="shared" si="27"/>
        <v>y</v>
      </c>
      <c r="CT45" s="278" t="str">
        <f t="shared" si="27"/>
        <v>y</v>
      </c>
      <c r="CU45" s="278" t="str">
        <f t="shared" si="27"/>
        <v>y</v>
      </c>
      <c r="CV45" s="278" t="str">
        <f t="shared" si="27"/>
        <v>y</v>
      </c>
      <c r="CW45" s="278" t="str">
        <f t="shared" si="27"/>
        <v>y</v>
      </c>
      <c r="CX45" s="278" t="str">
        <f t="shared" si="27"/>
        <v>y</v>
      </c>
      <c r="CY45" s="278" t="str">
        <f t="shared" si="27"/>
        <v>y</v>
      </c>
      <c r="CZ45" s="278" t="str">
        <f t="shared" si="26"/>
        <v>y</v>
      </c>
      <c r="DA45" s="278" t="str">
        <f t="shared" si="26"/>
        <v>y</v>
      </c>
      <c r="DB45" s="278" t="str">
        <f t="shared" si="26"/>
        <v>y</v>
      </c>
      <c r="DC45" s="278" t="str">
        <f t="shared" si="26"/>
        <v>y</v>
      </c>
      <c r="DD45" s="278" t="str">
        <f t="shared" si="26"/>
        <v>y</v>
      </c>
      <c r="DE45" s="279"/>
      <c r="DF45" s="279"/>
      <c r="DG45" s="279" t="str">
        <f>IF(AND($DE45&lt;&gt;"",$DF45&lt;&gt;""),NPV('Step 3-Fuel Switching'!$C$25,-$DE45*(1-'Step 3-Fuel Switching'!$C$27),$DF45*'Step 3-Fuel Switching'!$C$26*(1-'Step 3-Fuel Switching'!$C$27)),"")</f>
        <v/>
      </c>
    </row>
    <row r="46" spans="2:111" s="137" customFormat="1" ht="15" hidden="1" customHeight="1" x14ac:dyDescent="0.25">
      <c r="B46" s="274"/>
      <c r="C46" s="274"/>
      <c r="D46" s="274"/>
      <c r="E46" s="276"/>
      <c r="F46" s="277" t="str">
        <f t="shared" si="4"/>
        <v/>
      </c>
      <c r="G46" s="276"/>
      <c r="H46" s="277" t="str">
        <f>IFERROR(IF(E46="","",1-(SUM($E$12:E46)/$G$11)),"")</f>
        <v/>
      </c>
      <c r="I46" s="278" t="str">
        <f t="shared" si="22"/>
        <v>y</v>
      </c>
      <c r="J46" s="278" t="str">
        <f t="shared" si="22"/>
        <v>y</v>
      </c>
      <c r="K46" s="278" t="str">
        <f t="shared" si="22"/>
        <v>y</v>
      </c>
      <c r="L46" s="278" t="str">
        <f t="shared" si="22"/>
        <v>y</v>
      </c>
      <c r="M46" s="278" t="str">
        <f t="shared" si="22"/>
        <v>y</v>
      </c>
      <c r="N46" s="278" t="str">
        <f t="shared" si="22"/>
        <v>y</v>
      </c>
      <c r="O46" s="278" t="str">
        <f t="shared" si="22"/>
        <v>y</v>
      </c>
      <c r="P46" s="278" t="str">
        <f t="shared" si="22"/>
        <v>y</v>
      </c>
      <c r="Q46" s="278" t="str">
        <f t="shared" si="22"/>
        <v>y</v>
      </c>
      <c r="R46" s="278" t="str">
        <f t="shared" si="22"/>
        <v>y</v>
      </c>
      <c r="S46" s="278" t="str">
        <f t="shared" si="22"/>
        <v>y</v>
      </c>
      <c r="T46" s="278" t="str">
        <f t="shared" si="22"/>
        <v>y</v>
      </c>
      <c r="U46" s="278" t="str">
        <f t="shared" si="22"/>
        <v>y</v>
      </c>
      <c r="V46" s="278" t="str">
        <f t="shared" si="22"/>
        <v>y</v>
      </c>
      <c r="W46" s="278" t="str">
        <f t="shared" si="22"/>
        <v>y</v>
      </c>
      <c r="X46" s="278" t="str">
        <f t="shared" si="22"/>
        <v>y</v>
      </c>
      <c r="Y46" s="278" t="str">
        <f t="shared" si="28"/>
        <v>y</v>
      </c>
      <c r="Z46" s="278" t="str">
        <f t="shared" si="28"/>
        <v>y</v>
      </c>
      <c r="AA46" s="278" t="str">
        <f t="shared" si="28"/>
        <v>y</v>
      </c>
      <c r="AB46" s="278" t="str">
        <f t="shared" si="28"/>
        <v>y</v>
      </c>
      <c r="AC46" s="278" t="str">
        <f t="shared" si="28"/>
        <v>y</v>
      </c>
      <c r="AD46" s="278" t="str">
        <f t="shared" si="28"/>
        <v>y</v>
      </c>
      <c r="AE46" s="278" t="str">
        <f t="shared" si="28"/>
        <v>y</v>
      </c>
      <c r="AF46" s="278" t="str">
        <f t="shared" si="28"/>
        <v>y</v>
      </c>
      <c r="AG46" s="278" t="str">
        <f t="shared" si="28"/>
        <v>y</v>
      </c>
      <c r="AH46" s="278" t="str">
        <f t="shared" si="28"/>
        <v>y</v>
      </c>
      <c r="AI46" s="278" t="str">
        <f t="shared" si="28"/>
        <v>y</v>
      </c>
      <c r="AJ46" s="278" t="str">
        <f t="shared" si="28"/>
        <v>y</v>
      </c>
      <c r="AK46" s="278" t="str">
        <f t="shared" si="28"/>
        <v>y</v>
      </c>
      <c r="AL46" s="278" t="str">
        <f t="shared" si="28"/>
        <v>y</v>
      </c>
      <c r="AM46" s="278" t="str">
        <f t="shared" si="28"/>
        <v>y</v>
      </c>
      <c r="AN46" s="278" t="str">
        <f t="shared" si="28"/>
        <v>y</v>
      </c>
      <c r="AO46" s="278" t="str">
        <f t="shared" si="30"/>
        <v>y</v>
      </c>
      <c r="AP46" s="278" t="str">
        <f t="shared" si="30"/>
        <v>y</v>
      </c>
      <c r="AQ46" s="278" t="str">
        <f t="shared" si="30"/>
        <v>y</v>
      </c>
      <c r="AR46" s="278" t="str">
        <f t="shared" si="30"/>
        <v>y</v>
      </c>
      <c r="AS46" s="278" t="str">
        <f t="shared" si="30"/>
        <v>y</v>
      </c>
      <c r="AT46" s="278" t="str">
        <f t="shared" si="30"/>
        <v>y</v>
      </c>
      <c r="AU46" s="278" t="str">
        <f t="shared" si="30"/>
        <v>y</v>
      </c>
      <c r="AV46" s="278" t="str">
        <f t="shared" si="30"/>
        <v>y</v>
      </c>
      <c r="AW46" s="278" t="str">
        <f t="shared" si="30"/>
        <v>y</v>
      </c>
      <c r="AX46" s="278" t="str">
        <f t="shared" si="30"/>
        <v>y</v>
      </c>
      <c r="AY46" s="278" t="str">
        <f t="shared" si="30"/>
        <v>y</v>
      </c>
      <c r="AZ46" s="278" t="str">
        <f t="shared" si="30"/>
        <v>y</v>
      </c>
      <c r="BA46" s="278" t="str">
        <f t="shared" si="30"/>
        <v>y</v>
      </c>
      <c r="BB46" s="278" t="str">
        <f t="shared" si="30"/>
        <v>y</v>
      </c>
      <c r="BC46" s="278" t="str">
        <f t="shared" si="30"/>
        <v>y</v>
      </c>
      <c r="BD46" s="278" t="str">
        <f t="shared" si="24"/>
        <v>y</v>
      </c>
      <c r="BE46" s="278" t="str">
        <f t="shared" si="31"/>
        <v>y</v>
      </c>
      <c r="BF46" s="278" t="str">
        <f t="shared" si="31"/>
        <v>y</v>
      </c>
      <c r="BG46" s="278" t="str">
        <f t="shared" si="31"/>
        <v>y</v>
      </c>
      <c r="BH46" s="278" t="str">
        <f t="shared" si="31"/>
        <v>y</v>
      </c>
      <c r="BI46" s="278" t="str">
        <f t="shared" si="31"/>
        <v>y</v>
      </c>
      <c r="BJ46" s="278" t="str">
        <f t="shared" si="31"/>
        <v>y</v>
      </c>
      <c r="BK46" s="278" t="str">
        <f t="shared" si="31"/>
        <v>y</v>
      </c>
      <c r="BL46" s="278" t="str">
        <f t="shared" si="31"/>
        <v>y</v>
      </c>
      <c r="BM46" s="278" t="str">
        <f t="shared" si="31"/>
        <v>y</v>
      </c>
      <c r="BN46" s="278" t="str">
        <f t="shared" si="31"/>
        <v>y</v>
      </c>
      <c r="BO46" s="278" t="str">
        <f t="shared" si="31"/>
        <v>y</v>
      </c>
      <c r="BP46" s="278" t="str">
        <f t="shared" si="31"/>
        <v>y</v>
      </c>
      <c r="BQ46" s="278" t="str">
        <f t="shared" si="31"/>
        <v>y</v>
      </c>
      <c r="BR46" s="278" t="str">
        <f t="shared" si="31"/>
        <v>y</v>
      </c>
      <c r="BS46" s="278" t="str">
        <f t="shared" si="31"/>
        <v>y</v>
      </c>
      <c r="BT46" s="278" t="str">
        <f t="shared" si="31"/>
        <v>y</v>
      </c>
      <c r="BU46" s="278" t="str">
        <f t="shared" si="33"/>
        <v>y</v>
      </c>
      <c r="BV46" s="278" t="str">
        <f t="shared" si="33"/>
        <v>y</v>
      </c>
      <c r="BW46" s="278" t="str">
        <f t="shared" si="33"/>
        <v>y</v>
      </c>
      <c r="BX46" s="278" t="str">
        <f t="shared" si="33"/>
        <v>y</v>
      </c>
      <c r="BY46" s="278" t="str">
        <f t="shared" si="33"/>
        <v>y</v>
      </c>
      <c r="BZ46" s="278" t="str">
        <f t="shared" si="33"/>
        <v>y</v>
      </c>
      <c r="CA46" s="278" t="str">
        <f t="shared" si="33"/>
        <v>y</v>
      </c>
      <c r="CB46" s="278" t="str">
        <f t="shared" si="33"/>
        <v>y</v>
      </c>
      <c r="CC46" s="278" t="str">
        <f t="shared" si="33"/>
        <v>y</v>
      </c>
      <c r="CD46" s="278" t="str">
        <f t="shared" si="33"/>
        <v>y</v>
      </c>
      <c r="CE46" s="278" t="str">
        <f t="shared" si="33"/>
        <v>y</v>
      </c>
      <c r="CF46" s="278" t="str">
        <f t="shared" si="33"/>
        <v>y</v>
      </c>
      <c r="CG46" s="278" t="str">
        <f t="shared" si="33"/>
        <v>y</v>
      </c>
      <c r="CH46" s="278" t="str">
        <f t="shared" si="33"/>
        <v>y</v>
      </c>
      <c r="CI46" s="278" t="str">
        <f t="shared" si="33"/>
        <v>y</v>
      </c>
      <c r="CJ46" s="278" t="str">
        <f t="shared" si="27"/>
        <v>y</v>
      </c>
      <c r="CK46" s="278" t="str">
        <f t="shared" si="27"/>
        <v>y</v>
      </c>
      <c r="CL46" s="278" t="str">
        <f t="shared" si="27"/>
        <v>y</v>
      </c>
      <c r="CM46" s="278" t="str">
        <f t="shared" si="27"/>
        <v>y</v>
      </c>
      <c r="CN46" s="278" t="str">
        <f t="shared" si="27"/>
        <v>y</v>
      </c>
      <c r="CO46" s="278" t="str">
        <f t="shared" si="27"/>
        <v>y</v>
      </c>
      <c r="CP46" s="278" t="str">
        <f t="shared" si="27"/>
        <v>y</v>
      </c>
      <c r="CQ46" s="278" t="str">
        <f t="shared" si="27"/>
        <v>y</v>
      </c>
      <c r="CR46" s="278" t="str">
        <f t="shared" si="27"/>
        <v>y</v>
      </c>
      <c r="CS46" s="278" t="str">
        <f t="shared" si="27"/>
        <v>y</v>
      </c>
      <c r="CT46" s="278" t="str">
        <f t="shared" si="27"/>
        <v>y</v>
      </c>
      <c r="CU46" s="278" t="str">
        <f t="shared" si="27"/>
        <v>y</v>
      </c>
      <c r="CV46" s="278" t="str">
        <f t="shared" si="27"/>
        <v>y</v>
      </c>
      <c r="CW46" s="278" t="str">
        <f t="shared" si="27"/>
        <v>y</v>
      </c>
      <c r="CX46" s="278" t="str">
        <f t="shared" si="27"/>
        <v>y</v>
      </c>
      <c r="CY46" s="278" t="str">
        <f t="shared" si="27"/>
        <v>y</v>
      </c>
      <c r="CZ46" s="278" t="str">
        <f t="shared" si="26"/>
        <v>y</v>
      </c>
      <c r="DA46" s="278" t="str">
        <f t="shared" si="26"/>
        <v>y</v>
      </c>
      <c r="DB46" s="278" t="str">
        <f t="shared" si="26"/>
        <v>y</v>
      </c>
      <c r="DC46" s="278" t="str">
        <f t="shared" si="26"/>
        <v>y</v>
      </c>
      <c r="DD46" s="278" t="str">
        <f t="shared" si="26"/>
        <v>y</v>
      </c>
      <c r="DE46" s="279"/>
      <c r="DF46" s="279"/>
      <c r="DG46" s="279" t="str">
        <f>IF(AND($DE46&lt;&gt;"",$DF46&lt;&gt;""),NPV('Step 3-Fuel Switching'!$C$25,-$DE46*(1-'Step 3-Fuel Switching'!$C$27),$DF46*'Step 3-Fuel Switching'!$C$26*(1-'Step 3-Fuel Switching'!$C$27)),"")</f>
        <v/>
      </c>
    </row>
    <row r="47" spans="2:111" s="137" customFormat="1" ht="2.1" customHeight="1" x14ac:dyDescent="0.25"/>
    <row r="48" spans="2:111" s="137" customFormat="1" ht="15" customHeight="1" x14ac:dyDescent="0.25">
      <c r="B48" s="280" t="s">
        <v>14</v>
      </c>
      <c r="C48" s="281"/>
      <c r="D48" s="281"/>
      <c r="E48" s="282">
        <f>SUM(E12:E46)</f>
        <v>551.97802311005603</v>
      </c>
      <c r="F48" s="283">
        <f>SUM(F12:F32)</f>
        <v>0.93281853267541648</v>
      </c>
      <c r="G48" s="282">
        <f>G11-E48</f>
        <v>39.753384205499856</v>
      </c>
      <c r="H48" s="283">
        <f>MIN(H11:H46)</f>
        <v>6.7181467324583521E-2</v>
      </c>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4">
        <f>IFERROR(ROUND(IF(SUM(DE11:DE46)=0,"",SUM(DE11:DE46)),-3),"")</f>
        <v>1280000</v>
      </c>
      <c r="DF48" s="284">
        <f>IFERROR(ROUND(IF(SUM(DF11:DF46)=0,"",SUM(DF11:DF46)),-3),"")</f>
        <v>-44000</v>
      </c>
      <c r="DG48" s="284">
        <f>IFERROR(ROUND(IF(SUM(DG11:DG46)=0,"",SUM(DG11:DG36)),-3),"")</f>
        <v>-1447000</v>
      </c>
    </row>
    <row r="49" spans="2:2" s="137" customFormat="1" ht="15" customHeight="1" x14ac:dyDescent="0.25"/>
    <row r="50" spans="2:2" s="137" customFormat="1" ht="15" customHeight="1" x14ac:dyDescent="0.25">
      <c r="B50" s="285"/>
    </row>
    <row r="51" spans="2:2" s="137" customFormat="1" ht="13.5" x14ac:dyDescent="0.25"/>
    <row r="67" spans="8:8" x14ac:dyDescent="0.2">
      <c r="H67" s="90"/>
    </row>
  </sheetData>
  <sheetProtection algorithmName="SHA-512" hashValue="iPQTZipo4//HuUxdGG0DLbf5O5JhvykmnxdHOpMO+g7dMVZronjNtHJyizu9rqbJWLmAd9LmFNNhfTuT3ZwSAw==" saltValue="+VMB9HItKT/qu4i78uJHWQ==" spinCount="100000" sheet="1" formatColumns="0" formatRows="0"/>
  <mergeCells count="8">
    <mergeCell ref="B11:C11"/>
    <mergeCell ref="E8:F8"/>
    <mergeCell ref="B6:DN6"/>
    <mergeCell ref="DE8:DE9"/>
    <mergeCell ref="DG8:DG9"/>
    <mergeCell ref="DF8:DF9"/>
    <mergeCell ref="G8:H8"/>
    <mergeCell ref="I9:DD9"/>
  </mergeCells>
  <conditionalFormatting sqref="I12:DD46">
    <cfRule type="expression" dxfId="6" priority="5">
      <formula>I12="x"</formula>
    </cfRule>
    <cfRule type="expression" dxfId="5" priority="6">
      <formula>I12="y"</formula>
    </cfRule>
  </conditionalFormatting>
  <conditionalFormatting sqref="DG12:DG46">
    <cfRule type="cellIs" dxfId="4" priority="1" operator="lessThan">
      <formula>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3EC8D-14C0-4D33-BCA3-05E9AD51D441}">
  <sheetPr codeName="Sheet1">
    <tabColor rgb="FF0E3F57"/>
  </sheetPr>
  <dimension ref="A1:S67"/>
  <sheetViews>
    <sheetView workbookViewId="0">
      <selection activeCell="F16" sqref="F16"/>
    </sheetView>
  </sheetViews>
  <sheetFormatPr defaultColWidth="9.140625" defaultRowHeight="12.75" x14ac:dyDescent="0.2"/>
  <cols>
    <col min="1" max="1" width="1.5703125" style="11" customWidth="1"/>
    <col min="2" max="2" width="29.85546875" style="11" customWidth="1"/>
    <col min="3" max="3" width="27" style="11" customWidth="1"/>
    <col min="4" max="4" width="22.42578125" style="11" customWidth="1"/>
    <col min="5" max="5" width="13.5703125" style="11" customWidth="1"/>
    <col min="6" max="6" width="24" style="11" customWidth="1"/>
    <col min="7" max="7" width="18" style="11" customWidth="1"/>
    <col min="8" max="8" width="1.5703125" style="11" customWidth="1"/>
    <col min="9" max="9" width="27.140625" style="11" customWidth="1"/>
    <col min="10" max="10" width="15" style="11" customWidth="1"/>
    <col min="11" max="11" width="17.42578125" style="11" customWidth="1"/>
    <col min="12" max="12" width="16.5703125" style="11" customWidth="1"/>
    <col min="13" max="13" width="6.5703125" style="11" customWidth="1"/>
    <col min="14" max="14" width="8.28515625" style="11" customWidth="1"/>
    <col min="15" max="15" width="9.140625" style="11"/>
    <col min="16" max="16" width="27.5703125" style="11" customWidth="1"/>
    <col min="17" max="17" width="1.5703125" style="11" customWidth="1"/>
    <col min="18" max="16384" width="9.140625" style="11"/>
  </cols>
  <sheetData>
    <row r="1" spans="1:19" s="125" customFormat="1" ht="13.5" x14ac:dyDescent="0.25"/>
    <row r="2" spans="1:19" s="125" customFormat="1" ht="34.5" x14ac:dyDescent="0.45">
      <c r="B2" s="126" t="s">
        <v>57</v>
      </c>
      <c r="C2" s="126"/>
    </row>
    <row r="3" spans="1:19" s="125" customFormat="1" ht="27" x14ac:dyDescent="0.45">
      <c r="B3" s="128" t="s">
        <v>210</v>
      </c>
      <c r="C3" s="128"/>
    </row>
    <row r="4" spans="1:19" s="125" customFormat="1" ht="10.5" customHeight="1" x14ac:dyDescent="0.45">
      <c r="A4" s="129"/>
      <c r="B4" s="250"/>
      <c r="C4" s="250"/>
      <c r="D4" s="129"/>
      <c r="E4" s="129"/>
      <c r="F4" s="129"/>
      <c r="G4" s="129"/>
      <c r="H4" s="129"/>
      <c r="I4" s="129"/>
      <c r="J4" s="129"/>
      <c r="K4" s="129"/>
      <c r="L4" s="129"/>
      <c r="M4" s="129"/>
      <c r="N4" s="129"/>
      <c r="O4" s="129"/>
      <c r="P4" s="129"/>
      <c r="Q4" s="129"/>
    </row>
    <row r="5" spans="1:19" ht="9.9499999999999993" customHeight="1" x14ac:dyDescent="0.25">
      <c r="B5" s="137"/>
      <c r="C5" s="137"/>
      <c r="D5" s="137"/>
      <c r="E5" s="137"/>
      <c r="F5" s="137"/>
      <c r="G5" s="137"/>
      <c r="H5" s="137"/>
      <c r="I5" s="137"/>
      <c r="J5" s="137"/>
      <c r="K5" s="137"/>
      <c r="L5" s="137"/>
      <c r="M5" s="137"/>
      <c r="N5" s="137"/>
      <c r="O5" s="137"/>
      <c r="P5" s="137"/>
    </row>
    <row r="6" spans="1:19" s="12" customFormat="1" ht="20.25" customHeight="1" x14ac:dyDescent="0.2">
      <c r="B6" s="348" t="s">
        <v>211</v>
      </c>
      <c r="C6" s="349"/>
      <c r="D6" s="349"/>
      <c r="E6" s="349"/>
      <c r="F6" s="349"/>
      <c r="G6" s="349"/>
      <c r="H6" s="349"/>
      <c r="I6" s="349"/>
      <c r="J6" s="349"/>
      <c r="K6" s="349"/>
      <c r="L6" s="349"/>
      <c r="M6" s="349"/>
      <c r="N6" s="349"/>
      <c r="O6" s="349"/>
      <c r="P6" s="350"/>
      <c r="Q6" s="11"/>
      <c r="R6" s="11"/>
      <c r="S6" s="11"/>
    </row>
    <row r="7" spans="1:19" s="12" customFormat="1" ht="9.9499999999999993" customHeight="1" x14ac:dyDescent="0.25">
      <c r="B7" s="137"/>
      <c r="C7" s="137"/>
      <c r="D7" s="137"/>
      <c r="E7" s="137"/>
      <c r="F7" s="137"/>
      <c r="G7" s="137"/>
      <c r="H7" s="137"/>
      <c r="I7" s="137"/>
      <c r="J7" s="137"/>
      <c r="K7" s="137"/>
      <c r="L7" s="137"/>
      <c r="M7" s="137"/>
      <c r="N7" s="137"/>
      <c r="O7" s="137"/>
      <c r="P7" s="137"/>
    </row>
    <row r="8" spans="1:19" s="13" customFormat="1" ht="17.100000000000001" customHeight="1" x14ac:dyDescent="0.3">
      <c r="B8" s="131"/>
      <c r="C8" s="377" t="s">
        <v>212</v>
      </c>
      <c r="D8" s="377" t="s">
        <v>213</v>
      </c>
      <c r="E8" s="375" t="s">
        <v>205</v>
      </c>
      <c r="F8" s="131"/>
      <c r="G8" s="131"/>
      <c r="H8" s="131"/>
      <c r="I8" s="131"/>
      <c r="J8" s="131"/>
      <c r="K8" s="131"/>
      <c r="L8" s="131"/>
      <c r="M8" s="131"/>
      <c r="N8" s="131"/>
      <c r="O8" s="131"/>
      <c r="P8" s="131"/>
    </row>
    <row r="9" spans="1:19" s="13" customFormat="1" ht="17.100000000000001" customHeight="1" x14ac:dyDescent="0.3">
      <c r="B9" s="290" t="s">
        <v>124</v>
      </c>
      <c r="C9" s="378"/>
      <c r="D9" s="378"/>
      <c r="E9" s="376"/>
      <c r="F9" s="131"/>
      <c r="G9" s="131"/>
      <c r="H9" s="131"/>
      <c r="I9" s="131"/>
      <c r="J9" s="131"/>
      <c r="K9" s="131"/>
      <c r="L9" s="131"/>
      <c r="M9" s="131"/>
      <c r="N9" s="131"/>
      <c r="O9" s="131"/>
      <c r="P9" s="131"/>
    </row>
    <row r="10" spans="1:19" s="13" customFormat="1" ht="30" customHeight="1" x14ac:dyDescent="0.3">
      <c r="B10" s="291" t="s">
        <v>214</v>
      </c>
      <c r="C10" s="292"/>
      <c r="D10" s="293">
        <f>'Step 1-Emissions'!E43</f>
        <v>591.73140731555588</v>
      </c>
      <c r="E10" s="294"/>
      <c r="F10" s="131"/>
      <c r="G10" s="131"/>
      <c r="H10" s="131"/>
      <c r="I10" s="131"/>
      <c r="J10" s="131"/>
      <c r="K10" s="131"/>
      <c r="L10" s="131"/>
      <c r="M10" s="131"/>
      <c r="N10" s="131"/>
      <c r="O10" s="131"/>
      <c r="P10" s="131"/>
    </row>
    <row r="11" spans="1:19" s="13" customFormat="1" ht="33.950000000000003" customHeight="1" x14ac:dyDescent="0.3">
      <c r="B11" s="295" t="str" cm="1">
        <f t="array" ref="B11:B15">IFERROR(_xlfn.SORTBY(_xlfn._xlws.FILTER('Master table'!C$4:C$48,'Master table'!$L$4:$L$48="Yes"),_xlfn._xlws.FILTER('Master table'!$M$4:$M$48,'Master table'!$L$4:$L$48="Yes"),1),"")</f>
        <v>Wastewater heat recovery</v>
      </c>
      <c r="C11" s="264" cm="1">
        <f t="array" ref="C11:C15">IFERROR(_xlfn.SORTBY(_xlfn._xlws.FILTER('Master table'!I$4:I$48,'Master table'!$L$4:$L$48="Yes"),_xlfn._xlws.FILTER('Master table'!$M$4:$M$48,'Master table'!$L$4:$L$48="Yes"),1),"")</f>
        <v>48.422179344000007</v>
      </c>
      <c r="D11" s="293" t="str">
        <f>IF(E12=E11,"",$D$10-SUM($C$10:C11))</f>
        <v/>
      </c>
      <c r="E11" s="131" cm="1">
        <f t="array" ref="E11:E15">IFERROR(_xlfn._xlws.SORT(_xlfn._xlws.FILTER('Master table'!$M$4:$M$48,'Master table'!$L$4:$L$48="Yes")),"")</f>
        <v>2026</v>
      </c>
      <c r="F11" s="131"/>
      <c r="G11" s="259"/>
      <c r="H11" s="131"/>
      <c r="I11" s="131"/>
      <c r="J11" s="131"/>
      <c r="K11" s="131"/>
      <c r="L11" s="131"/>
      <c r="M11" s="131"/>
      <c r="N11" s="131"/>
      <c r="O11" s="131"/>
      <c r="P11" s="131"/>
    </row>
    <row r="12" spans="1:19" s="13" customFormat="1" ht="33.950000000000003" customHeight="1" x14ac:dyDescent="0.3">
      <c r="B12" s="295" t="str">
        <v>Install VSDs</v>
      </c>
      <c r="C12" s="264">
        <v>4.3023085544999997</v>
      </c>
      <c r="D12" s="293">
        <f>IF(E13=E12,"",$D$10-SUM($C$10:C12))</f>
        <v>539.00691941705588</v>
      </c>
      <c r="E12" s="131">
        <v>2026</v>
      </c>
      <c r="F12" s="131"/>
      <c r="G12" s="131"/>
      <c r="H12" s="131"/>
      <c r="I12" s="131"/>
      <c r="J12" s="131"/>
      <c r="K12" s="131"/>
      <c r="L12" s="131"/>
      <c r="M12" s="131"/>
      <c r="N12" s="131"/>
      <c r="O12" s="131"/>
      <c r="P12" s="131"/>
    </row>
    <row r="13" spans="1:19" s="13" customFormat="1" ht="33.950000000000003" customHeight="1" x14ac:dyDescent="0.3">
      <c r="B13" s="295" t="str">
        <v>Insulate pipe sections</v>
      </c>
      <c r="C13" s="264">
        <v>6.0527724180000009</v>
      </c>
      <c r="D13" s="293" t="str">
        <f>IF(E14=E13,"",$D$10-SUM($C$10:C13))</f>
        <v/>
      </c>
      <c r="E13" s="131">
        <v>2027</v>
      </c>
    </row>
    <row r="14" spans="1:19" s="13" customFormat="1" ht="33.950000000000003" customHeight="1" x14ac:dyDescent="0.3">
      <c r="B14" s="295" t="str">
        <v>Reduce process temperature</v>
      </c>
      <c r="C14" s="264">
        <v>14.930171964400001</v>
      </c>
      <c r="D14" s="293">
        <f>IF(E15=E14,"",$D$10-SUM($C$10:C14))</f>
        <v>518.0239750346559</v>
      </c>
      <c r="E14" s="131">
        <v>2027</v>
      </c>
    </row>
    <row r="15" spans="1:19" s="13" customFormat="1" ht="33.950000000000003" customHeight="1" x14ac:dyDescent="0.3">
      <c r="B15" s="295" t="str">
        <v>Biomass boiler</v>
      </c>
      <c r="C15" s="264">
        <v>478.27059082915599</v>
      </c>
      <c r="D15" s="293">
        <f>IF(E16=E15,"",$D$10-SUM($C$10:C15))</f>
        <v>39.753384205499856</v>
      </c>
      <c r="E15" s="131">
        <v>2029</v>
      </c>
      <c r="F15" s="49"/>
      <c r="G15" s="50"/>
      <c r="H15" s="51"/>
    </row>
    <row r="16" spans="1:19" s="13" customFormat="1" ht="33.950000000000003" customHeight="1" x14ac:dyDescent="0.3">
      <c r="B16" s="295"/>
      <c r="C16" s="264"/>
      <c r="D16" s="293" t="str">
        <f>IF(E17=E16,"",$D$10-SUM($C$10:C16))</f>
        <v/>
      </c>
      <c r="E16" s="131"/>
      <c r="F16" s="50"/>
      <c r="H16" s="51"/>
    </row>
    <row r="17" spans="2:12" s="13" customFormat="1" ht="33.950000000000003" customHeight="1" x14ac:dyDescent="0.3">
      <c r="B17" s="295"/>
      <c r="C17" s="264"/>
      <c r="D17" s="293" t="str">
        <f>IF(E18=E17,"",$D$10-SUM($C$10:C17))</f>
        <v/>
      </c>
      <c r="E17" s="131"/>
      <c r="F17" s="49"/>
      <c r="H17" s="51"/>
      <c r="I17" s="14"/>
      <c r="J17" s="44"/>
    </row>
    <row r="18" spans="2:12" s="13" customFormat="1" ht="33.950000000000003" customHeight="1" x14ac:dyDescent="0.3">
      <c r="B18" s="295"/>
      <c r="C18" s="264"/>
      <c r="D18" s="293" t="str">
        <f>IF(E19=E18,"",$D$10-SUM($C$10:C18))</f>
        <v/>
      </c>
      <c r="E18" s="131"/>
      <c r="G18" s="49"/>
      <c r="I18" s="51"/>
      <c r="J18" s="14"/>
      <c r="K18" s="44"/>
    </row>
    <row r="19" spans="2:12" s="13" customFormat="1" ht="33.950000000000003" customHeight="1" x14ac:dyDescent="0.3">
      <c r="B19" s="295"/>
      <c r="C19" s="264"/>
      <c r="D19" s="293" t="str">
        <f>IF(E20=E19,"",$D$10-SUM($C$10:C19))</f>
        <v/>
      </c>
      <c r="E19" s="131"/>
      <c r="F19" s="53"/>
      <c r="H19" s="49"/>
      <c r="J19" s="51"/>
      <c r="K19" s="14"/>
      <c r="L19" s="44"/>
    </row>
    <row r="20" spans="2:12" s="13" customFormat="1" ht="33.950000000000003" customHeight="1" x14ac:dyDescent="0.3">
      <c r="B20" s="295"/>
      <c r="C20" s="264"/>
      <c r="D20" s="293" t="str">
        <f>IF(E21=E20,"",$D$10-SUM($C$10:C20))</f>
        <v/>
      </c>
      <c r="E20" s="131"/>
      <c r="F20" s="53"/>
      <c r="H20" s="49"/>
      <c r="J20" s="51"/>
      <c r="K20" s="14"/>
      <c r="L20" s="44"/>
    </row>
    <row r="21" spans="2:12" s="13" customFormat="1" ht="33.950000000000003" customHeight="1" x14ac:dyDescent="0.3">
      <c r="B21" s="295"/>
      <c r="C21" s="264"/>
      <c r="D21" s="293" t="str">
        <f>IF(E22=E21,"",$D$10-SUM($C$10:C21))</f>
        <v/>
      </c>
      <c r="E21" s="131"/>
      <c r="F21" s="53"/>
      <c r="H21" s="49" t="str">
        <f>IFERROR(INDEX('Admin - to be hidden'!$E$29:$E$36,MATCH($D21,'Admin - to be hidden'!$B$29:$B$36,0))*$E21/1000,"")</f>
        <v/>
      </c>
      <c r="J21" s="51" t="str">
        <f t="shared" ref="J21:J30" si="0">IFERROR(-H21,"")</f>
        <v/>
      </c>
      <c r="K21" s="14"/>
      <c r="L21" s="44" t="str">
        <f>IF(AND($F21&lt;&gt;"",$K21&lt;&gt;""),NPV('Step 3-Fuel Switching'!$C$25,-'Sum Table'!$K21*(1-'Step 3-Fuel Switching'!$C$27),'Sum Table'!$F21*'Step 3-Fuel Switching'!$C$26*(1-'Step 3-Fuel Switching'!$C$27)),"")</f>
        <v/>
      </c>
    </row>
    <row r="22" spans="2:12" s="13" customFormat="1" ht="33.950000000000003" customHeight="1" x14ac:dyDescent="0.3">
      <c r="B22" s="295"/>
      <c r="C22" s="264"/>
      <c r="D22" s="293" t="str">
        <f>IF(E23=E22,"",$D$10-SUM($C$10:C22))</f>
        <v/>
      </c>
      <c r="E22" s="131"/>
      <c r="F22" s="53"/>
      <c r="H22" s="49" t="str">
        <f>IFERROR(INDEX('Admin - to be hidden'!$E$29:$E$36,MATCH($D22,'Admin - to be hidden'!$B$29:$B$36,0))*$E22/1000,"")</f>
        <v/>
      </c>
      <c r="J22" s="51" t="str">
        <f t="shared" si="0"/>
        <v/>
      </c>
      <c r="K22" s="14"/>
      <c r="L22" s="44" t="str">
        <f>IF(AND($F22&lt;&gt;"",$K22&lt;&gt;""),NPV('Step 3-Fuel Switching'!$C$25,-'Sum Table'!$K22*(1-'Step 3-Fuel Switching'!$C$27),'Sum Table'!$F22*'Step 3-Fuel Switching'!$C$26*(1-'Step 3-Fuel Switching'!$C$27)),"")</f>
        <v/>
      </c>
    </row>
    <row r="23" spans="2:12" s="13" customFormat="1" ht="33.950000000000003" customHeight="1" x14ac:dyDescent="0.3">
      <c r="B23" s="295"/>
      <c r="C23" s="264"/>
      <c r="D23" s="293" t="str">
        <f>IF(E24=E23,"",$D$10-SUM($C$10:C23))</f>
        <v/>
      </c>
      <c r="E23" s="131"/>
      <c r="F23" s="53"/>
      <c r="H23" s="49" t="str">
        <f>IFERROR(INDEX('Admin - to be hidden'!$E$29:$E$36,MATCH($D23,'Admin - to be hidden'!$B$29:$B$36,0))*$E23/1000,"")</f>
        <v/>
      </c>
      <c r="J23" s="51" t="str">
        <f t="shared" si="0"/>
        <v/>
      </c>
      <c r="K23" s="14"/>
      <c r="L23" s="44" t="str">
        <f>IF(AND($F23&lt;&gt;"",$K23&lt;&gt;""),NPV('Step 3-Fuel Switching'!$C$25,-'Sum Table'!$K23*(1-'Step 3-Fuel Switching'!$C$27),'Sum Table'!$F23*'Step 3-Fuel Switching'!$C$26*(1-'Step 3-Fuel Switching'!$C$27)),"")</f>
        <v/>
      </c>
    </row>
    <row r="24" spans="2:12" s="13" customFormat="1" ht="33.950000000000003" customHeight="1" x14ac:dyDescent="0.3">
      <c r="B24" s="295"/>
      <c r="C24" s="264"/>
      <c r="D24" s="293" t="str">
        <f>IF(E25=E24,"",$D$10-SUM($C$10:C24))</f>
        <v/>
      </c>
      <c r="E24" s="131"/>
      <c r="F24" s="53"/>
      <c r="H24" s="49" t="str">
        <f>IFERROR(INDEX('Admin - to be hidden'!$E$29:$E$36,MATCH($D24,'Admin - to be hidden'!$B$29:$B$36,0))*$E24/1000,"")</f>
        <v/>
      </c>
      <c r="J24" s="51" t="str">
        <f t="shared" si="0"/>
        <v/>
      </c>
      <c r="K24" s="14"/>
      <c r="L24" s="44" t="str">
        <f>IF(AND($F24&lt;&gt;"",$K24&lt;&gt;""),NPV('Step 3-Fuel Switching'!$C$25,-'Sum Table'!$K24*(1-'Step 3-Fuel Switching'!$C$27),'Sum Table'!$F24*'Step 3-Fuel Switching'!$C$26*(1-'Step 3-Fuel Switching'!$C$27)),"")</f>
        <v/>
      </c>
    </row>
    <row r="25" spans="2:12" s="13" customFormat="1" ht="33.950000000000003" customHeight="1" x14ac:dyDescent="0.3">
      <c r="B25" s="295"/>
      <c r="C25" s="264"/>
      <c r="D25" s="293" t="str">
        <f>IF(E26=E25,"",$D$10-SUM($C$10:C25))</f>
        <v/>
      </c>
      <c r="E25" s="131"/>
      <c r="F25" s="53"/>
      <c r="H25" s="49" t="str">
        <f>IFERROR(INDEX('Admin - to be hidden'!$E$29:$E$36,MATCH($D25,'Admin - to be hidden'!$B$29:$B$36,0))*$E25/1000,"")</f>
        <v/>
      </c>
      <c r="J25" s="51" t="str">
        <f t="shared" si="0"/>
        <v/>
      </c>
      <c r="K25" s="14"/>
      <c r="L25" s="44" t="str">
        <f>IF(AND($F25&lt;&gt;"",$K25&lt;&gt;""),NPV('Step 3-Fuel Switching'!$C$25,-'Sum Table'!$K25*(1-'Step 3-Fuel Switching'!$C$27),'Sum Table'!$F25*'Step 3-Fuel Switching'!$C$26*(1-'Step 3-Fuel Switching'!$C$27)),"")</f>
        <v/>
      </c>
    </row>
    <row r="26" spans="2:12" s="13" customFormat="1" ht="33.950000000000003" customHeight="1" x14ac:dyDescent="0.3">
      <c r="B26" s="295"/>
      <c r="C26" s="264"/>
      <c r="D26" s="293" t="str">
        <f>IF(E27=E26,"",$D$10-SUM($C$10:C26))</f>
        <v/>
      </c>
      <c r="E26" s="131"/>
      <c r="F26" s="53"/>
      <c r="H26" s="49" t="str">
        <f>IFERROR(INDEX('Admin - to be hidden'!$E$29:$E$36,MATCH($D26,'Admin - to be hidden'!$B$29:$B$36,0))*$E26/1000,"")</f>
        <v/>
      </c>
      <c r="J26" s="51" t="str">
        <f t="shared" si="0"/>
        <v/>
      </c>
      <c r="K26" s="14"/>
      <c r="L26" s="44" t="str">
        <f>IF(AND($F26&lt;&gt;"",$K26&lt;&gt;""),NPV('Step 3-Fuel Switching'!$C$25,-'Sum Table'!$K26*(1-'Step 3-Fuel Switching'!$C$27),'Sum Table'!$F26*'Step 3-Fuel Switching'!$C$26*(1-'Step 3-Fuel Switching'!$C$27)),"")</f>
        <v/>
      </c>
    </row>
    <row r="27" spans="2:12" s="13" customFormat="1" ht="33.950000000000003" customHeight="1" x14ac:dyDescent="0.3">
      <c r="B27" s="295"/>
      <c r="C27" s="264"/>
      <c r="D27" s="293" t="str">
        <f>IF(E28=E27,"",$D$10-SUM($C$10:C27))</f>
        <v/>
      </c>
      <c r="E27" s="131"/>
      <c r="F27" s="53"/>
      <c r="H27" s="49" t="str">
        <f>IFERROR(INDEX('Admin - to be hidden'!$E$29:$E$36,MATCH($D27,'Admin - to be hidden'!$B$29:$B$36,0))*$E27/1000,"")</f>
        <v/>
      </c>
      <c r="J27" s="51" t="str">
        <f t="shared" si="0"/>
        <v/>
      </c>
      <c r="K27" s="14"/>
      <c r="L27" s="44" t="str">
        <f>IF(AND($F27&lt;&gt;"",$K27&lt;&gt;""),NPV('Step 3-Fuel Switching'!$C$25,-'Sum Table'!$K27*(1-'Step 3-Fuel Switching'!$C$27),'Sum Table'!$F27*'Step 3-Fuel Switching'!$C$26*(1-'Step 3-Fuel Switching'!$C$27)),"")</f>
        <v/>
      </c>
    </row>
    <row r="28" spans="2:12" s="13" customFormat="1" ht="33.950000000000003" customHeight="1" x14ac:dyDescent="0.3">
      <c r="B28" s="295"/>
      <c r="C28" s="264"/>
      <c r="D28" s="293" t="str">
        <f>IF(E29=E28,"",$D$10-SUM($C$10:C28))</f>
        <v/>
      </c>
      <c r="E28" s="131"/>
      <c r="F28" s="53"/>
      <c r="H28" s="49" t="str">
        <f>IFERROR(INDEX('Admin - to be hidden'!$E$29:$E$36,MATCH($D28,'Admin - to be hidden'!$B$29:$B$36,0))*$E28/1000,"")</f>
        <v/>
      </c>
      <c r="J28" s="51" t="str">
        <f t="shared" si="0"/>
        <v/>
      </c>
      <c r="K28" s="14"/>
      <c r="L28" s="44" t="str">
        <f>IF(AND($F28&lt;&gt;"",$K28&lt;&gt;""),NPV('Step 3-Fuel Switching'!$C$25,-'Sum Table'!$K28*(1-'Step 3-Fuel Switching'!$C$27),'Sum Table'!$F28*'Step 3-Fuel Switching'!$C$26*(1-'Step 3-Fuel Switching'!$C$27)),"")</f>
        <v/>
      </c>
    </row>
    <row r="29" spans="2:12" s="13" customFormat="1" ht="33.950000000000003" customHeight="1" x14ac:dyDescent="0.3">
      <c r="B29" s="295"/>
      <c r="C29" s="264"/>
      <c r="D29" s="293" t="str">
        <f>IF(E30=E29,"",$D$10-SUM($C$10:C29))</f>
        <v/>
      </c>
      <c r="E29" s="131"/>
      <c r="F29" s="53"/>
      <c r="H29" s="49" t="str">
        <f>IFERROR(INDEX('Admin - to be hidden'!$E$29:$E$36,MATCH($D29,'Admin - to be hidden'!$B$29:$B$36,0))*$E29/1000,"")</f>
        <v/>
      </c>
      <c r="J29" s="51" t="str">
        <f t="shared" si="0"/>
        <v/>
      </c>
      <c r="K29" s="14"/>
      <c r="L29" s="44" t="str">
        <f>IF(AND($F29&lt;&gt;"",$K29&lt;&gt;""),NPV('Step 3-Fuel Switching'!$C$25,-'Sum Table'!$K29*(1-'Step 3-Fuel Switching'!$C$27),'Sum Table'!$F29*'Step 3-Fuel Switching'!$C$26*(1-'Step 3-Fuel Switching'!$C$27)),"")</f>
        <v/>
      </c>
    </row>
    <row r="30" spans="2:12" s="13" customFormat="1" ht="33.950000000000003" customHeight="1" x14ac:dyDescent="0.3">
      <c r="B30" s="295"/>
      <c r="C30" s="264"/>
      <c r="D30" s="293" t="str">
        <f>IF(E31=E30,"",$D$10-SUM($C$10:C30))</f>
        <v/>
      </c>
      <c r="E30" s="131"/>
      <c r="F30" s="53"/>
      <c r="H30" s="49" t="str">
        <f>IFERROR(INDEX('Admin - to be hidden'!$E$29:$E$36,MATCH($D30,'Admin - to be hidden'!$B$29:$B$36,0))*$E30/1000,"")</f>
        <v/>
      </c>
      <c r="J30" s="51" t="str">
        <f t="shared" si="0"/>
        <v/>
      </c>
      <c r="K30" s="14"/>
      <c r="L30" s="44" t="str">
        <f>IF(AND($F30&lt;&gt;"",$K30&lt;&gt;""),NPV('Step 3-Fuel Switching'!$C$25,-'Sum Table'!$K30*(1-'Step 3-Fuel Switching'!$C$27),'Sum Table'!$F30*'Step 3-Fuel Switching'!$C$26*(1-'Step 3-Fuel Switching'!$C$27)),"")</f>
        <v/>
      </c>
    </row>
    <row r="31" spans="2:12" s="13" customFormat="1" ht="33.950000000000003" customHeight="1" x14ac:dyDescent="0.3">
      <c r="B31" s="295"/>
      <c r="C31" s="264"/>
      <c r="D31" s="293" t="str">
        <f>IF(E32=E31,"",$D$10-SUM($C$10:C31))</f>
        <v/>
      </c>
      <c r="E31" s="131"/>
      <c r="F31" s="53"/>
      <c r="H31" s="49"/>
      <c r="J31" s="51"/>
      <c r="K31" s="14"/>
      <c r="L31" s="44"/>
    </row>
    <row r="32" spans="2:12" s="13" customFormat="1" ht="33.950000000000003" customHeight="1" x14ac:dyDescent="0.3">
      <c r="B32" s="295"/>
      <c r="C32" s="264"/>
      <c r="D32" s="293" t="str">
        <f>IF(E33=E32,"",$D$10-SUM($C$10:C32))</f>
        <v/>
      </c>
      <c r="E32" s="131"/>
      <c r="F32" s="53"/>
      <c r="H32" s="49"/>
      <c r="J32" s="51"/>
      <c r="K32" s="14"/>
      <c r="L32" s="44"/>
    </row>
    <row r="33" spans="2:13" s="13" customFormat="1" ht="33.950000000000003" customHeight="1" x14ac:dyDescent="0.3">
      <c r="B33" s="295"/>
      <c r="C33" s="264"/>
      <c r="D33" s="293" t="str">
        <f>IF(E34=E33,"",$D$10-SUM($C$10:C33))</f>
        <v/>
      </c>
      <c r="E33" s="131"/>
      <c r="F33" s="53"/>
      <c r="H33" s="49"/>
      <c r="J33" s="51"/>
      <c r="K33" s="14"/>
      <c r="L33" s="44"/>
    </row>
    <row r="34" spans="2:13" s="13" customFormat="1" ht="33.950000000000003" customHeight="1" x14ac:dyDescent="0.3">
      <c r="B34" s="295"/>
      <c r="C34" s="264"/>
      <c r="D34" s="293" t="str">
        <f>IF(E35=E34,"",$D$10-SUM($C$10:C34))</f>
        <v/>
      </c>
      <c r="E34" s="131"/>
      <c r="F34" s="53"/>
      <c r="H34" s="49"/>
      <c r="J34" s="51"/>
      <c r="K34" s="14"/>
      <c r="L34" s="44"/>
    </row>
    <row r="35" spans="2:13" s="13" customFormat="1" ht="24" customHeight="1" x14ac:dyDescent="0.3">
      <c r="B35" s="295"/>
      <c r="C35" s="264"/>
      <c r="D35" s="293" t="str">
        <f>IF(E36=E35,"",$D$10-SUM($C$10:C35))</f>
        <v/>
      </c>
      <c r="E35" s="131"/>
      <c r="F35" s="53"/>
      <c r="H35" s="52"/>
      <c r="J35" s="73"/>
      <c r="K35" s="14"/>
      <c r="L35" s="44"/>
    </row>
    <row r="36" spans="2:13" s="13" customFormat="1" ht="24" customHeight="1" x14ac:dyDescent="0.3">
      <c r="B36" s="295"/>
      <c r="C36" s="264"/>
      <c r="D36" s="293" t="str">
        <f>IF(E37=E36,"",$D$10-SUM($C$10:C36))</f>
        <v/>
      </c>
      <c r="E36" s="131"/>
      <c r="F36" s="75"/>
      <c r="G36" s="10"/>
      <c r="H36" s="74"/>
      <c r="I36" s="76"/>
      <c r="J36" s="77"/>
      <c r="K36" s="78"/>
      <c r="L36" s="79"/>
      <c r="M36" s="10"/>
    </row>
    <row r="37" spans="2:13" ht="24" customHeight="1" x14ac:dyDescent="0.3">
      <c r="B37" s="295"/>
      <c r="C37" s="264"/>
      <c r="D37" s="293" t="str">
        <f>IF(E38=E37,"",$D$10-SUM($C$10:C37))</f>
        <v/>
      </c>
      <c r="E37" s="131"/>
      <c r="F37" s="80"/>
      <c r="G37" s="81"/>
      <c r="I37" s="80"/>
      <c r="L37" s="21"/>
      <c r="M37" s="48"/>
    </row>
    <row r="38" spans="2:13" ht="24" customHeight="1" x14ac:dyDescent="0.3">
      <c r="B38" s="295"/>
      <c r="C38" s="264"/>
      <c r="D38" s="293" t="str">
        <f>IF(E39=E38,"",$D$10-SUM($C$10:C38))</f>
        <v/>
      </c>
      <c r="E38" s="131"/>
      <c r="F38" s="45"/>
      <c r="G38" s="46"/>
      <c r="I38" s="45"/>
      <c r="L38" s="47"/>
      <c r="M38" s="48"/>
    </row>
    <row r="39" spans="2:13" ht="24" customHeight="1" x14ac:dyDescent="0.3">
      <c r="B39" s="295"/>
      <c r="C39" s="264"/>
      <c r="D39" s="293" t="str">
        <f>IF(E40=E39,"",$D$10-SUM($C$10:C39))</f>
        <v/>
      </c>
      <c r="E39" s="131"/>
      <c r="F39" s="45"/>
      <c r="G39" s="46"/>
      <c r="I39" s="45"/>
      <c r="L39" s="47"/>
      <c r="M39" s="48"/>
    </row>
    <row r="40" spans="2:13" ht="24" customHeight="1" x14ac:dyDescent="0.3">
      <c r="B40" s="295"/>
      <c r="C40" s="264"/>
      <c r="D40" s="293" t="str">
        <f>IF(E41=E40,"",$D$10-SUM($C$10:C40))</f>
        <v/>
      </c>
      <c r="E40" s="131"/>
      <c r="F40" s="45"/>
      <c r="G40" s="46"/>
      <c r="I40" s="45"/>
      <c r="L40" s="47"/>
      <c r="M40" s="48"/>
    </row>
    <row r="41" spans="2:13" ht="24" customHeight="1" x14ac:dyDescent="0.3">
      <c r="B41" s="295"/>
      <c r="C41" s="264"/>
      <c r="D41" s="293" t="str">
        <f>IF(E42=E41,"",$D$10-SUM($C$10:C41))</f>
        <v/>
      </c>
      <c r="E41" s="131"/>
      <c r="F41" s="45"/>
      <c r="G41" s="46"/>
      <c r="I41" s="45"/>
      <c r="L41" s="47"/>
      <c r="M41" s="48"/>
    </row>
    <row r="42" spans="2:13" ht="24" customHeight="1" x14ac:dyDescent="0.3">
      <c r="B42" s="295"/>
      <c r="C42" s="264"/>
      <c r="D42" s="293" t="str">
        <f>IF(E43=E42,"",$D$10-SUM($C$10:C42))</f>
        <v/>
      </c>
      <c r="E42" s="131"/>
      <c r="F42" s="45"/>
      <c r="G42" s="46"/>
      <c r="I42" s="45"/>
      <c r="L42" s="47"/>
      <c r="M42" s="48"/>
    </row>
    <row r="43" spans="2:13" ht="24" customHeight="1" x14ac:dyDescent="0.3">
      <c r="B43" s="295"/>
      <c r="C43" s="264"/>
      <c r="D43" s="293" t="str">
        <f>IF(E44=E43,"",$D$10-SUM($C$10:C43))</f>
        <v/>
      </c>
      <c r="E43" s="131"/>
      <c r="F43" s="45"/>
      <c r="G43" s="46"/>
      <c r="I43" s="45"/>
      <c r="L43" s="47"/>
      <c r="M43" s="48"/>
    </row>
    <row r="44" spans="2:13" ht="24" customHeight="1" x14ac:dyDescent="0.3">
      <c r="B44" s="295"/>
      <c r="C44" s="264"/>
      <c r="D44" s="293" t="str">
        <f>IF(E45=E44,"",$D$10-SUM($C$10:C44))</f>
        <v/>
      </c>
      <c r="E44" s="131"/>
      <c r="F44" s="45"/>
      <c r="G44" s="46"/>
      <c r="I44" s="45"/>
      <c r="L44" s="47"/>
      <c r="M44" s="48"/>
    </row>
    <row r="45" spans="2:13" ht="24" customHeight="1" x14ac:dyDescent="0.3">
      <c r="B45" s="295"/>
      <c r="C45" s="264"/>
      <c r="D45" s="293" t="str">
        <f>IF(E46=E45,"",$D$10-SUM($C$10:C45))</f>
        <v/>
      </c>
      <c r="E45" s="131"/>
      <c r="F45" s="45"/>
      <c r="G45" s="46"/>
      <c r="I45" s="45"/>
      <c r="L45" s="47"/>
      <c r="M45" s="48"/>
    </row>
    <row r="46" spans="2:13" ht="24" customHeight="1" x14ac:dyDescent="0.25">
      <c r="B46" s="71"/>
      <c r="C46" s="49"/>
      <c r="D46" s="72" t="str">
        <f>IF(E47=E46,"",$D$10-SUM($C$10:C46))</f>
        <v/>
      </c>
      <c r="E46" s="13"/>
      <c r="F46" s="45"/>
      <c r="G46" s="46"/>
      <c r="I46" s="45"/>
      <c r="L46" s="47"/>
      <c r="M46" s="48"/>
    </row>
    <row r="47" spans="2:13" ht="24" customHeight="1" x14ac:dyDescent="0.25">
      <c r="B47" s="71"/>
      <c r="C47" s="49"/>
      <c r="D47" s="72" t="str">
        <f>IF(E48=E47,"",$D$10-SUM($C$10:C47))</f>
        <v/>
      </c>
      <c r="E47" s="13"/>
      <c r="F47" s="45"/>
      <c r="G47" s="46"/>
      <c r="I47" s="45"/>
      <c r="L47" s="47"/>
      <c r="M47" s="48"/>
    </row>
    <row r="48" spans="2:13" ht="24" customHeight="1" x14ac:dyDescent="0.25">
      <c r="B48" s="71"/>
      <c r="C48" s="49"/>
      <c r="D48" s="72" t="str">
        <f>IF(E49=E48,"",$D$10-SUM($C$10:C48))</f>
        <v/>
      </c>
      <c r="E48" s="13"/>
      <c r="F48" s="45"/>
      <c r="G48" s="46"/>
      <c r="I48" s="45"/>
      <c r="L48" s="47"/>
      <c r="M48" s="48"/>
    </row>
    <row r="49" spans="2:13" ht="24" customHeight="1" x14ac:dyDescent="0.25">
      <c r="B49" s="71"/>
      <c r="C49" s="49"/>
      <c r="D49" s="72" t="str">
        <f>IF(E50=E49,"",$D$10-SUM($C$10:C49))</f>
        <v/>
      </c>
      <c r="E49" s="13"/>
      <c r="F49" s="45"/>
      <c r="G49" s="46"/>
      <c r="I49" s="45"/>
      <c r="L49" s="47"/>
      <c r="M49" s="48"/>
    </row>
    <row r="50" spans="2:13" ht="24" customHeight="1" x14ac:dyDescent="0.25">
      <c r="B50" s="71"/>
      <c r="C50" s="49"/>
      <c r="D50" s="72" t="str">
        <f>IF(E51=E50,"",$D$10-SUM($C$10:C50))</f>
        <v/>
      </c>
      <c r="E50" s="13"/>
      <c r="F50" s="45"/>
      <c r="G50" s="46"/>
      <c r="I50" s="45"/>
      <c r="L50" s="47"/>
      <c r="M50" s="48"/>
    </row>
    <row r="51" spans="2:13" ht="24" customHeight="1" x14ac:dyDescent="0.25">
      <c r="B51" s="71"/>
      <c r="C51" s="49"/>
      <c r="D51" s="72" t="str">
        <f>IF(E52=E51,"",$D$10-SUM($C$10:C51))</f>
        <v/>
      </c>
      <c r="E51" s="13"/>
      <c r="F51" s="45"/>
      <c r="G51" s="46"/>
      <c r="I51" s="45"/>
      <c r="L51" s="45"/>
      <c r="M51" s="48"/>
    </row>
    <row r="52" spans="2:13" ht="24" customHeight="1" x14ac:dyDescent="0.25">
      <c r="B52" s="71"/>
      <c r="C52" s="49"/>
      <c r="D52" s="72" t="str">
        <f>IF(E53=E52,"",$D$10-SUM($C$10:C52))</f>
        <v/>
      </c>
      <c r="E52" s="13"/>
      <c r="F52" s="45"/>
      <c r="G52" s="46"/>
      <c r="I52" s="45"/>
      <c r="L52" s="45"/>
      <c r="M52" s="48"/>
    </row>
    <row r="53" spans="2:13" ht="24" customHeight="1" x14ac:dyDescent="0.25">
      <c r="B53" s="71"/>
      <c r="C53" s="49"/>
      <c r="D53" s="72" t="str">
        <f>IF(E54=E53,"",$D$10-SUM($C$10:C53))</f>
        <v/>
      </c>
      <c r="E53" s="13"/>
      <c r="F53" s="45"/>
      <c r="G53" s="46"/>
      <c r="I53" s="45"/>
      <c r="L53" s="45"/>
      <c r="M53" s="48"/>
    </row>
    <row r="54" spans="2:13" ht="24" customHeight="1" x14ac:dyDescent="0.25">
      <c r="B54" s="71"/>
      <c r="C54" s="49"/>
      <c r="D54" s="72" t="str">
        <f>IF(E55=E54,"",$D$10-SUM($C$10:C54))</f>
        <v/>
      </c>
      <c r="E54" s="13"/>
      <c r="F54" s="45"/>
      <c r="G54" s="46"/>
      <c r="I54" s="45"/>
      <c r="L54" s="45"/>
      <c r="M54" s="48"/>
    </row>
    <row r="55" spans="2:13" ht="24" customHeight="1" x14ac:dyDescent="0.25">
      <c r="B55" s="71"/>
      <c r="C55" s="49"/>
      <c r="D55" s="72" t="str">
        <f>IF(E56=E55,"",$D$10-SUM($C$10:C55))</f>
        <v/>
      </c>
      <c r="E55" s="13"/>
      <c r="F55" s="45"/>
      <c r="G55" s="46"/>
      <c r="I55" s="45"/>
      <c r="L55" s="45"/>
      <c r="M55" s="48"/>
    </row>
    <row r="56" spans="2:13" ht="24" customHeight="1" x14ac:dyDescent="0.25">
      <c r="B56" s="71"/>
      <c r="C56" s="49"/>
      <c r="D56" s="72" t="str">
        <f>IF(E57=E56,"",$D$10-SUM($C$10:C56))</f>
        <v/>
      </c>
      <c r="E56" s="13"/>
      <c r="F56" s="45"/>
      <c r="G56" s="46"/>
      <c r="I56" s="45"/>
      <c r="L56" s="45"/>
      <c r="M56" s="48"/>
    </row>
    <row r="57" spans="2:13" ht="24" customHeight="1" x14ac:dyDescent="0.25">
      <c r="B57" s="71"/>
      <c r="C57" s="49"/>
      <c r="D57" s="72" t="str">
        <f>IF(E58=E57,"",$D$10-SUM($C$10:C57))</f>
        <v/>
      </c>
      <c r="E57" s="13"/>
      <c r="F57" s="45"/>
      <c r="G57" s="46"/>
      <c r="I57" s="45"/>
      <c r="L57" s="47"/>
      <c r="M57" s="48"/>
    </row>
    <row r="58" spans="2:13" ht="24" customHeight="1" x14ac:dyDescent="0.25">
      <c r="B58" s="71"/>
      <c r="C58" s="49"/>
      <c r="D58" s="72" t="str">
        <f>IF(E59=E58,"",$D$10-SUM($C$10:C58))</f>
        <v/>
      </c>
      <c r="E58" s="13"/>
      <c r="F58" s="45"/>
      <c r="G58" s="46"/>
      <c r="I58" s="45"/>
      <c r="L58" s="47"/>
      <c r="M58" s="48"/>
    </row>
    <row r="59" spans="2:13" ht="24" customHeight="1" x14ac:dyDescent="0.25">
      <c r="B59" s="71"/>
      <c r="C59" s="49"/>
      <c r="D59" s="72" t="str">
        <f>IF(E60=E59,"",$D$10-SUM($C$10:C59))</f>
        <v/>
      </c>
      <c r="E59" s="13"/>
      <c r="F59" s="45"/>
      <c r="G59" s="46"/>
      <c r="I59" s="45"/>
      <c r="L59" s="47"/>
      <c r="M59" s="48"/>
    </row>
    <row r="60" spans="2:13" ht="24" customHeight="1" x14ac:dyDescent="0.25">
      <c r="B60" s="71"/>
      <c r="C60" s="49"/>
      <c r="D60" s="72" t="str">
        <f>IF(E61=E60,"",$D$10-SUM($C$10:C60))</f>
        <v/>
      </c>
      <c r="E60" s="13"/>
      <c r="F60" s="45"/>
      <c r="G60" s="46"/>
      <c r="I60" s="45"/>
      <c r="L60" s="47"/>
      <c r="M60" s="48"/>
    </row>
    <row r="61" spans="2:13" x14ac:dyDescent="0.2">
      <c r="F61" s="45"/>
      <c r="G61" s="46"/>
      <c r="I61" s="45"/>
      <c r="L61" s="47"/>
      <c r="M61" s="48"/>
    </row>
    <row r="62" spans="2:13" x14ac:dyDescent="0.2">
      <c r="F62" s="45"/>
      <c r="G62" s="46"/>
      <c r="I62" s="45"/>
      <c r="L62" s="47"/>
      <c r="M62" s="48"/>
    </row>
    <row r="63" spans="2:13" x14ac:dyDescent="0.2">
      <c r="F63" s="45"/>
      <c r="G63" s="46"/>
      <c r="I63" s="45"/>
      <c r="L63" s="47"/>
      <c r="M63" s="48"/>
    </row>
    <row r="64" spans="2:13" x14ac:dyDescent="0.2">
      <c r="F64" s="45"/>
      <c r="G64" s="46"/>
      <c r="I64" s="45"/>
      <c r="L64" s="47"/>
      <c r="M64" s="48"/>
    </row>
    <row r="65" spans="6:13" x14ac:dyDescent="0.2">
      <c r="F65" s="45"/>
      <c r="G65" s="46"/>
      <c r="I65" s="45"/>
      <c r="L65" s="47"/>
      <c r="M65" s="48"/>
    </row>
    <row r="66" spans="6:13" x14ac:dyDescent="0.2">
      <c r="F66" s="45"/>
      <c r="G66" s="46"/>
      <c r="I66" s="45"/>
      <c r="L66" s="47"/>
      <c r="M66" s="48"/>
    </row>
    <row r="67" spans="6:13" x14ac:dyDescent="0.2">
      <c r="F67" s="45"/>
      <c r="G67" s="46"/>
      <c r="I67" s="45"/>
      <c r="L67" s="47"/>
      <c r="M67" s="48"/>
    </row>
  </sheetData>
  <sheetProtection formatColumns="0" formatRows="0"/>
  <mergeCells count="4">
    <mergeCell ref="B6:P6"/>
    <mergeCell ref="E8:E9"/>
    <mergeCell ref="C8:C9"/>
    <mergeCell ref="D8:D9"/>
  </mergeCells>
  <conditionalFormatting sqref="B11:E60">
    <cfRule type="expression" dxfId="3" priority="4">
      <formula>$E11&lt;&gt;$E12</formula>
    </cfRule>
  </conditionalFormatting>
  <conditionalFormatting sqref="D10">
    <cfRule type="expression" dxfId="2" priority="1">
      <formula>$E10&lt;&gt;$E11</formula>
    </cfRule>
    <cfRule type="expression" dxfId="1" priority="2">
      <formula>$E10&lt;&gt;$E11</formula>
    </cfRule>
  </conditionalFormatting>
  <conditionalFormatting sqref="D11:E60">
    <cfRule type="expression" dxfId="0" priority="3">
      <formula>$E11&lt;&gt;$E12</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CCABD-6B31-4227-A81C-8364DD4D2E30}">
  <sheetPr codeName="Sheet23">
    <tabColor theme="9"/>
  </sheetPr>
  <dimension ref="A1:B74"/>
  <sheetViews>
    <sheetView workbookViewId="0"/>
  </sheetViews>
  <sheetFormatPr defaultColWidth="8.85546875" defaultRowHeight="12.75" x14ac:dyDescent="0.2"/>
  <cols>
    <col min="1" max="1" width="9.140625" style="9"/>
    <col min="2" max="2" width="117.140625" customWidth="1"/>
  </cols>
  <sheetData>
    <row r="1" spans="1:2" s="1" customFormat="1" x14ac:dyDescent="0.2">
      <c r="A1" s="6"/>
    </row>
    <row r="2" spans="1:2" s="1" customFormat="1" ht="18.75" customHeight="1" x14ac:dyDescent="0.25">
      <c r="A2" s="6"/>
      <c r="B2" s="2" t="s">
        <v>215</v>
      </c>
    </row>
    <row r="3" spans="1:2" s="1" customFormat="1" ht="25.5" x14ac:dyDescent="0.2">
      <c r="A3" s="7" t="s">
        <v>216</v>
      </c>
      <c r="B3" s="3" t="s">
        <v>217</v>
      </c>
    </row>
    <row r="4" spans="1:2" s="1" customFormat="1" x14ac:dyDescent="0.2">
      <c r="A4" s="7" t="s">
        <v>216</v>
      </c>
      <c r="B4" s="3" t="s">
        <v>218</v>
      </c>
    </row>
    <row r="5" spans="1:2" s="1" customFormat="1" x14ac:dyDescent="0.2">
      <c r="A5" s="7" t="s">
        <v>216</v>
      </c>
      <c r="B5" s="3" t="s">
        <v>219</v>
      </c>
    </row>
    <row r="6" spans="1:2" s="1" customFormat="1" x14ac:dyDescent="0.2">
      <c r="A6" s="7" t="s">
        <v>216</v>
      </c>
      <c r="B6" s="3" t="s">
        <v>220</v>
      </c>
    </row>
    <row r="7" spans="1:2" s="1" customFormat="1" x14ac:dyDescent="0.2">
      <c r="A7" s="7" t="s">
        <v>216</v>
      </c>
      <c r="B7" s="3" t="s">
        <v>221</v>
      </c>
    </row>
    <row r="8" spans="1:2" s="1" customFormat="1" x14ac:dyDescent="0.2">
      <c r="A8" s="7" t="s">
        <v>216</v>
      </c>
      <c r="B8" s="1" t="s">
        <v>222</v>
      </c>
    </row>
    <row r="9" spans="1:2" s="1" customFormat="1" x14ac:dyDescent="0.2">
      <c r="A9" s="7" t="s">
        <v>216</v>
      </c>
      <c r="B9" s="1" t="s">
        <v>223</v>
      </c>
    </row>
    <row r="10" spans="1:2" s="1" customFormat="1" x14ac:dyDescent="0.2">
      <c r="A10" s="7" t="s">
        <v>216</v>
      </c>
      <c r="B10" s="1" t="s">
        <v>224</v>
      </c>
    </row>
    <row r="11" spans="1:2" s="1" customFormat="1" x14ac:dyDescent="0.2">
      <c r="A11" s="7" t="s">
        <v>216</v>
      </c>
      <c r="B11" s="3" t="s">
        <v>225</v>
      </c>
    </row>
    <row r="12" spans="1:2" s="1" customFormat="1" x14ac:dyDescent="0.2">
      <c r="A12" s="7" t="s">
        <v>216</v>
      </c>
      <c r="B12" s="3" t="s">
        <v>226</v>
      </c>
    </row>
    <row r="13" spans="1:2" s="1" customFormat="1" x14ac:dyDescent="0.2">
      <c r="A13" s="6"/>
    </row>
    <row r="14" spans="1:2" s="1" customFormat="1" x14ac:dyDescent="0.2">
      <c r="A14" s="6"/>
    </row>
    <row r="15" spans="1:2" s="1" customFormat="1" x14ac:dyDescent="0.2">
      <c r="A15" s="6"/>
    </row>
    <row r="16" spans="1:2" s="1" customFormat="1" x14ac:dyDescent="0.2">
      <c r="A16" s="6"/>
    </row>
    <row r="17" spans="1:1" s="1" customFormat="1" x14ac:dyDescent="0.2">
      <c r="A17" s="6"/>
    </row>
    <row r="18" spans="1:1" s="1" customFormat="1" x14ac:dyDescent="0.2">
      <c r="A18" s="6"/>
    </row>
    <row r="19" spans="1:1" s="1" customFormat="1" x14ac:dyDescent="0.2">
      <c r="A19" s="6"/>
    </row>
    <row r="20" spans="1:1" s="1" customFormat="1" x14ac:dyDescent="0.2">
      <c r="A20" s="6"/>
    </row>
    <row r="21" spans="1:1" s="1" customFormat="1" x14ac:dyDescent="0.2">
      <c r="A21" s="6"/>
    </row>
    <row r="22" spans="1:1" s="1" customFormat="1" x14ac:dyDescent="0.2">
      <c r="A22" s="6"/>
    </row>
    <row r="23" spans="1:1" s="1" customFormat="1" x14ac:dyDescent="0.2">
      <c r="A23" s="6"/>
    </row>
    <row r="24" spans="1:1" s="1" customFormat="1" x14ac:dyDescent="0.2">
      <c r="A24" s="6"/>
    </row>
    <row r="25" spans="1:1" s="1" customFormat="1" x14ac:dyDescent="0.2">
      <c r="A25" s="6"/>
    </row>
    <row r="26" spans="1:1" s="1" customFormat="1" x14ac:dyDescent="0.2">
      <c r="A26" s="6"/>
    </row>
    <row r="27" spans="1:1" s="1" customFormat="1" x14ac:dyDescent="0.2">
      <c r="A27" s="6"/>
    </row>
    <row r="28" spans="1:1" s="1" customFormat="1" x14ac:dyDescent="0.2">
      <c r="A28" s="6"/>
    </row>
    <row r="29" spans="1:1" s="1" customFormat="1" x14ac:dyDescent="0.2">
      <c r="A29" s="6"/>
    </row>
    <row r="30" spans="1:1" s="1" customFormat="1" x14ac:dyDescent="0.2">
      <c r="A30" s="6"/>
    </row>
    <row r="31" spans="1:1" s="1" customFormat="1" x14ac:dyDescent="0.2">
      <c r="A31" s="6"/>
    </row>
    <row r="32" spans="1:1" s="1" customFormat="1" x14ac:dyDescent="0.2">
      <c r="A32" s="6"/>
    </row>
    <row r="33" spans="1:2" s="1" customFormat="1" x14ac:dyDescent="0.2">
      <c r="A33" s="6"/>
    </row>
    <row r="34" spans="1:2" s="1" customFormat="1" x14ac:dyDescent="0.2">
      <c r="A34" s="6"/>
    </row>
    <row r="35" spans="1:2" s="1" customFormat="1" x14ac:dyDescent="0.2">
      <c r="A35" s="6"/>
    </row>
    <row r="36" spans="1:2" s="1" customFormat="1" x14ac:dyDescent="0.2">
      <c r="A36" s="7" t="s">
        <v>216</v>
      </c>
      <c r="B36" s="3" t="s">
        <v>227</v>
      </c>
    </row>
    <row r="37" spans="1:2" s="1" customFormat="1" x14ac:dyDescent="0.2">
      <c r="A37" s="7" t="s">
        <v>216</v>
      </c>
      <c r="B37" s="3" t="s">
        <v>228</v>
      </c>
    </row>
    <row r="38" spans="1:2" s="1" customFormat="1" x14ac:dyDescent="0.2">
      <c r="A38" s="6"/>
    </row>
    <row r="39" spans="1:2" s="1" customFormat="1" ht="18" x14ac:dyDescent="0.25">
      <c r="A39" s="6"/>
      <c r="B39" s="2" t="s">
        <v>229</v>
      </c>
    </row>
    <row r="40" spans="1:2" s="1" customFormat="1" x14ac:dyDescent="0.2">
      <c r="A40" s="7" t="s">
        <v>216</v>
      </c>
      <c r="B40" s="3" t="s">
        <v>230</v>
      </c>
    </row>
    <row r="41" spans="1:2" s="1" customFormat="1" x14ac:dyDescent="0.2">
      <c r="A41" s="7" t="s">
        <v>216</v>
      </c>
      <c r="B41" s="3" t="s">
        <v>231</v>
      </c>
    </row>
    <row r="42" spans="1:2" s="1" customFormat="1" ht="25.5" x14ac:dyDescent="0.2">
      <c r="A42" s="7" t="s">
        <v>216</v>
      </c>
      <c r="B42" s="4" t="s">
        <v>232</v>
      </c>
    </row>
    <row r="43" spans="1:2" s="1" customFormat="1" ht="25.5" x14ac:dyDescent="0.2">
      <c r="A43" s="7" t="s">
        <v>216</v>
      </c>
      <c r="B43" s="1" t="s">
        <v>233</v>
      </c>
    </row>
    <row r="44" spans="1:2" s="1" customFormat="1" x14ac:dyDescent="0.2">
      <c r="A44" s="7" t="s">
        <v>216</v>
      </c>
      <c r="B44" s="3" t="s">
        <v>234</v>
      </c>
    </row>
    <row r="45" spans="1:2" s="1" customFormat="1" ht="25.5" x14ac:dyDescent="0.2">
      <c r="A45" s="7" t="s">
        <v>216</v>
      </c>
      <c r="B45" s="3" t="s">
        <v>235</v>
      </c>
    </row>
    <row r="46" spans="1:2" s="1" customFormat="1" x14ac:dyDescent="0.2">
      <c r="A46" s="7" t="s">
        <v>216</v>
      </c>
      <c r="B46" s="3" t="s">
        <v>236</v>
      </c>
    </row>
    <row r="47" spans="1:2" s="1" customFormat="1" x14ac:dyDescent="0.2">
      <c r="A47" s="7" t="s">
        <v>216</v>
      </c>
      <c r="B47" s="3" t="s">
        <v>237</v>
      </c>
    </row>
    <row r="48" spans="1:2" s="1" customFormat="1" x14ac:dyDescent="0.2">
      <c r="A48" s="7" t="s">
        <v>216</v>
      </c>
      <c r="B48" s="3" t="s">
        <v>238</v>
      </c>
    </row>
    <row r="49" spans="1:2" s="1" customFormat="1" x14ac:dyDescent="0.2">
      <c r="A49" s="7" t="s">
        <v>216</v>
      </c>
      <c r="B49" s="5" t="s">
        <v>239</v>
      </c>
    </row>
    <row r="50" spans="1:2" s="1" customFormat="1" x14ac:dyDescent="0.2">
      <c r="A50" s="7" t="s">
        <v>216</v>
      </c>
      <c r="B50" s="5" t="s">
        <v>240</v>
      </c>
    </row>
    <row r="51" spans="1:2" s="1" customFormat="1" x14ac:dyDescent="0.2">
      <c r="A51" s="6"/>
    </row>
    <row r="52" spans="1:2" s="1" customFormat="1" ht="18" x14ac:dyDescent="0.25">
      <c r="A52" s="6"/>
      <c r="B52" s="2" t="s">
        <v>241</v>
      </c>
    </row>
    <row r="53" spans="1:2" s="1" customFormat="1" ht="25.5" x14ac:dyDescent="0.2">
      <c r="A53" s="8" t="s">
        <v>216</v>
      </c>
      <c r="B53" s="1" t="s">
        <v>242</v>
      </c>
    </row>
    <row r="54" spans="1:2" s="1" customFormat="1" x14ac:dyDescent="0.2">
      <c r="A54" s="6"/>
    </row>
    <row r="55" spans="1:2" s="1" customFormat="1" ht="18" x14ac:dyDescent="0.25">
      <c r="A55" s="6"/>
      <c r="B55" s="2" t="s">
        <v>243</v>
      </c>
    </row>
    <row r="56" spans="1:2" s="1" customFormat="1" ht="25.5" x14ac:dyDescent="0.2">
      <c r="A56" s="8" t="s">
        <v>216</v>
      </c>
      <c r="B56" s="1" t="s">
        <v>244</v>
      </c>
    </row>
    <row r="57" spans="1:2" s="1" customFormat="1" x14ac:dyDescent="0.2">
      <c r="A57" s="8" t="s">
        <v>216</v>
      </c>
      <c r="B57" s="1" t="s">
        <v>245</v>
      </c>
    </row>
    <row r="58" spans="1:2" s="1" customFormat="1" x14ac:dyDescent="0.2">
      <c r="A58" s="8" t="s">
        <v>216</v>
      </c>
      <c r="B58" s="5" t="s">
        <v>246</v>
      </c>
    </row>
    <row r="59" spans="1:2" s="1" customFormat="1" ht="25.5" x14ac:dyDescent="0.2">
      <c r="A59" s="8" t="s">
        <v>216</v>
      </c>
      <c r="B59" s="3" t="s">
        <v>247</v>
      </c>
    </row>
    <row r="60" spans="1:2" s="1" customFormat="1" x14ac:dyDescent="0.2">
      <c r="A60" s="6"/>
    </row>
    <row r="61" spans="1:2" s="1" customFormat="1" ht="18" x14ac:dyDescent="0.25">
      <c r="A61" s="6"/>
      <c r="B61" s="2" t="s">
        <v>248</v>
      </c>
    </row>
    <row r="62" spans="1:2" s="1" customFormat="1" x14ac:dyDescent="0.2">
      <c r="A62" s="8" t="s">
        <v>216</v>
      </c>
      <c r="B62" s="3" t="s">
        <v>249</v>
      </c>
    </row>
    <row r="63" spans="1:2" s="1" customFormat="1" x14ac:dyDescent="0.2">
      <c r="A63" s="6"/>
    </row>
    <row r="64" spans="1:2" s="1" customFormat="1" ht="18" x14ac:dyDescent="0.25">
      <c r="A64" s="6"/>
      <c r="B64" s="2" t="s">
        <v>250</v>
      </c>
    </row>
    <row r="65" spans="1:2" s="1" customFormat="1" x14ac:dyDescent="0.2">
      <c r="A65" s="8" t="s">
        <v>216</v>
      </c>
      <c r="B65" s="3" t="s">
        <v>251</v>
      </c>
    </row>
    <row r="66" spans="1:2" s="1" customFormat="1" x14ac:dyDescent="0.2">
      <c r="A66" s="8" t="s">
        <v>216</v>
      </c>
      <c r="B66" s="3" t="s">
        <v>252</v>
      </c>
    </row>
    <row r="67" spans="1:2" s="1" customFormat="1" x14ac:dyDescent="0.2">
      <c r="A67" s="8" t="s">
        <v>216</v>
      </c>
      <c r="B67" s="3" t="s">
        <v>253</v>
      </c>
    </row>
    <row r="68" spans="1:2" s="1" customFormat="1" ht="25.5" x14ac:dyDescent="0.2">
      <c r="A68" s="8" t="s">
        <v>216</v>
      </c>
      <c r="B68" s="3" t="s">
        <v>254</v>
      </c>
    </row>
    <row r="69" spans="1:2" s="1" customFormat="1" x14ac:dyDescent="0.2">
      <c r="A69" s="8" t="s">
        <v>216</v>
      </c>
      <c r="B69" s="3" t="s">
        <v>255</v>
      </c>
    </row>
    <row r="70" spans="1:2" s="1" customFormat="1" x14ac:dyDescent="0.2">
      <c r="A70" s="6"/>
    </row>
    <row r="71" spans="1:2" s="1" customFormat="1" ht="21.75" customHeight="1" x14ac:dyDescent="0.25">
      <c r="A71" s="6"/>
      <c r="B71" s="2" t="s">
        <v>256</v>
      </c>
    </row>
    <row r="72" spans="1:2" s="1" customFormat="1" x14ac:dyDescent="0.2">
      <c r="A72" s="8" t="s">
        <v>216</v>
      </c>
      <c r="B72" s="1" t="s">
        <v>257</v>
      </c>
    </row>
    <row r="73" spans="1:2" s="1" customFormat="1" x14ac:dyDescent="0.2">
      <c r="A73" s="8" t="s">
        <v>216</v>
      </c>
      <c r="B73" s="1" t="s">
        <v>258</v>
      </c>
    </row>
    <row r="74" spans="1:2" s="1" customFormat="1" ht="25.5" x14ac:dyDescent="0.2">
      <c r="A74" s="8" t="s">
        <v>216</v>
      </c>
      <c r="B74" s="1" t="s">
        <v>259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094DD-D8D3-4DB8-9181-9B0A94D99BFC}">
  <sheetPr codeName="Sheet9">
    <tabColor rgb="FF41B496"/>
  </sheetPr>
  <dimension ref="A1:AA28"/>
  <sheetViews>
    <sheetView tabSelected="1" zoomScaleNormal="100" workbookViewId="0">
      <selection activeCell="E17" sqref="E17"/>
    </sheetView>
  </sheetViews>
  <sheetFormatPr defaultColWidth="9.140625" defaultRowHeight="12.75" x14ac:dyDescent="0.2"/>
  <cols>
    <col min="1" max="1" width="1.5703125" style="11" customWidth="1"/>
    <col min="2" max="2" width="19.85546875" style="11" customWidth="1"/>
    <col min="3" max="3" width="13.42578125" style="11" customWidth="1"/>
    <col min="4" max="23" width="10.85546875" style="11" customWidth="1"/>
    <col min="24" max="24" width="11.85546875" style="11" customWidth="1"/>
    <col min="25" max="25" width="2" style="11" customWidth="1"/>
    <col min="26" max="27" width="1.5703125" style="11" customWidth="1"/>
    <col min="28" max="16384" width="9.140625" style="11"/>
  </cols>
  <sheetData>
    <row r="1" spans="1:27" s="125" customFormat="1" ht="13.5" x14ac:dyDescent="0.25"/>
    <row r="2" spans="1:27" s="125" customFormat="1" ht="34.5" x14ac:dyDescent="0.45">
      <c r="B2" s="126" t="s">
        <v>57</v>
      </c>
      <c r="C2" s="127"/>
      <c r="D2" s="127"/>
      <c r="E2" s="127"/>
      <c r="F2" s="127"/>
      <c r="G2" s="127"/>
      <c r="H2" s="127"/>
    </row>
    <row r="3" spans="1:27" s="125" customFormat="1" ht="27" x14ac:dyDescent="0.45">
      <c r="B3" s="128" t="s">
        <v>58</v>
      </c>
      <c r="C3" s="127"/>
      <c r="D3" s="127"/>
      <c r="E3" s="127"/>
      <c r="F3" s="127"/>
      <c r="G3" s="127"/>
      <c r="H3" s="127"/>
    </row>
    <row r="4" spans="1:27" s="125" customFormat="1" ht="15" customHeight="1" x14ac:dyDescent="0.25">
      <c r="A4" s="129"/>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row>
    <row r="5" spans="1:27" ht="5.0999999999999996" customHeight="1" x14ac:dyDescent="0.2"/>
    <row r="6" spans="1:27" ht="17.100000000000001" customHeight="1" x14ac:dyDescent="0.3">
      <c r="B6" s="130" t="s">
        <v>59</v>
      </c>
    </row>
    <row r="7" spans="1:27" ht="17.100000000000001" customHeight="1" x14ac:dyDescent="0.3">
      <c r="B7" s="132" t="s">
        <v>60</v>
      </c>
    </row>
    <row r="8" spans="1:27" ht="5.0999999999999996" customHeight="1" x14ac:dyDescent="0.2"/>
    <row r="9" spans="1:27" ht="17.100000000000001" customHeight="1" x14ac:dyDescent="0.3">
      <c r="B9" s="131" t="s">
        <v>61</v>
      </c>
      <c r="C9" s="13"/>
      <c r="D9" s="13"/>
      <c r="E9" s="13"/>
      <c r="F9" s="13"/>
      <c r="G9" s="13"/>
      <c r="H9" s="13"/>
      <c r="I9" s="13"/>
      <c r="J9" s="13"/>
      <c r="K9" s="13"/>
      <c r="L9" s="13"/>
      <c r="M9" s="13"/>
      <c r="N9" s="13"/>
      <c r="O9" s="13"/>
      <c r="P9" s="13"/>
      <c r="Q9" s="13"/>
      <c r="R9" s="13"/>
      <c r="S9" s="13"/>
      <c r="T9" s="13"/>
      <c r="U9" s="13"/>
      <c r="V9" s="13"/>
      <c r="W9" s="13"/>
      <c r="X9" s="13"/>
    </row>
    <row r="10" spans="1:27" ht="17.100000000000001" customHeight="1" x14ac:dyDescent="0.2">
      <c r="B10" s="317" t="s">
        <v>62</v>
      </c>
      <c r="C10" s="317"/>
      <c r="D10" s="317"/>
      <c r="E10" s="317"/>
      <c r="F10" s="317"/>
      <c r="G10" s="317"/>
      <c r="H10" s="317"/>
      <c r="I10" s="317"/>
      <c r="J10" s="317"/>
      <c r="K10" s="317"/>
      <c r="L10" s="317"/>
      <c r="M10" s="317"/>
      <c r="N10" s="317"/>
      <c r="O10" s="317"/>
      <c r="P10" s="317"/>
      <c r="Q10" s="317"/>
      <c r="R10" s="317"/>
      <c r="S10" s="317"/>
      <c r="T10" s="317"/>
      <c r="U10" s="317"/>
      <c r="V10" s="317"/>
      <c r="W10" s="317"/>
      <c r="X10" s="317"/>
    </row>
    <row r="11" spans="1:27" ht="17.100000000000001" customHeight="1" x14ac:dyDescent="0.2">
      <c r="B11" s="317" t="s">
        <v>63</v>
      </c>
      <c r="C11" s="317"/>
      <c r="D11" s="317"/>
      <c r="E11" s="317"/>
      <c r="F11" s="317"/>
      <c r="G11" s="317"/>
      <c r="H11" s="317"/>
      <c r="I11" s="317"/>
      <c r="J11" s="317"/>
      <c r="K11" s="317"/>
      <c r="L11" s="317"/>
      <c r="M11" s="317"/>
      <c r="N11" s="317"/>
      <c r="O11" s="317"/>
      <c r="P11" s="317"/>
      <c r="Q11" s="317"/>
      <c r="R11" s="317"/>
      <c r="S11" s="317"/>
      <c r="T11" s="317"/>
      <c r="U11" s="317"/>
      <c r="V11" s="317"/>
      <c r="W11" s="317"/>
      <c r="X11" s="317"/>
    </row>
    <row r="12" spans="1:27" ht="17.100000000000001" customHeight="1" x14ac:dyDescent="0.2">
      <c r="B12" s="319" t="s">
        <v>64</v>
      </c>
      <c r="C12" s="319"/>
      <c r="D12" s="319"/>
      <c r="E12" s="319"/>
      <c r="F12" s="319"/>
      <c r="G12" s="319"/>
      <c r="H12" s="319"/>
      <c r="I12" s="319"/>
      <c r="J12" s="319"/>
      <c r="K12" s="319"/>
      <c r="L12" s="319"/>
      <c r="M12" s="319"/>
      <c r="N12" s="319"/>
      <c r="O12" s="319"/>
      <c r="P12" s="319"/>
      <c r="Q12" s="319"/>
      <c r="R12" s="319"/>
      <c r="S12" s="319"/>
      <c r="T12" s="319"/>
      <c r="U12" s="319"/>
      <c r="V12" s="319"/>
      <c r="W12" s="319"/>
      <c r="X12" s="319"/>
    </row>
    <row r="13" spans="1:27" ht="5.0999999999999996" customHeight="1" x14ac:dyDescent="0.25">
      <c r="B13" s="13"/>
      <c r="C13" s="13"/>
      <c r="D13" s="13"/>
      <c r="E13" s="13"/>
      <c r="F13" s="13"/>
      <c r="G13" s="13"/>
      <c r="H13" s="13"/>
      <c r="I13" s="13"/>
      <c r="J13" s="13"/>
      <c r="K13" s="13"/>
      <c r="L13" s="13"/>
      <c r="M13" s="13"/>
      <c r="N13" s="13"/>
      <c r="O13" s="13"/>
      <c r="P13" s="13"/>
      <c r="Q13" s="13"/>
      <c r="R13" s="13"/>
      <c r="S13" s="13"/>
      <c r="T13" s="13"/>
      <c r="U13" s="13"/>
      <c r="V13" s="13"/>
      <c r="W13" s="13"/>
      <c r="X13" s="13"/>
    </row>
    <row r="14" spans="1:27" ht="33.950000000000003" customHeight="1" x14ac:dyDescent="0.2">
      <c r="B14" s="318" t="s">
        <v>65</v>
      </c>
      <c r="C14" s="318"/>
      <c r="D14" s="318"/>
      <c r="E14" s="318"/>
      <c r="F14" s="318"/>
      <c r="G14" s="318"/>
      <c r="H14" s="318"/>
      <c r="I14" s="318"/>
      <c r="J14" s="318"/>
      <c r="K14" s="318"/>
      <c r="L14" s="318"/>
      <c r="M14" s="318"/>
      <c r="N14" s="318"/>
      <c r="O14" s="318"/>
      <c r="P14" s="318"/>
      <c r="Q14" s="318"/>
      <c r="R14" s="318"/>
      <c r="S14" s="318"/>
      <c r="T14" s="318"/>
      <c r="U14" s="318"/>
      <c r="V14" s="318"/>
      <c r="W14" s="318"/>
      <c r="X14" s="318"/>
    </row>
    <row r="15" spans="1:27" ht="5.0999999999999996" customHeight="1" x14ac:dyDescent="0.2">
      <c r="B15" s="35"/>
      <c r="C15" s="35"/>
      <c r="D15" s="35"/>
      <c r="E15" s="35"/>
      <c r="F15" s="35"/>
      <c r="G15" s="35"/>
      <c r="H15" s="35"/>
      <c r="I15" s="35"/>
      <c r="J15" s="35"/>
    </row>
    <row r="16" spans="1:27" ht="21" x14ac:dyDescent="0.2">
      <c r="B16" s="311" t="s">
        <v>66</v>
      </c>
      <c r="C16" s="312"/>
      <c r="D16" s="312"/>
      <c r="E16" s="312"/>
      <c r="F16" s="312"/>
      <c r="G16" s="312"/>
      <c r="H16" s="312"/>
      <c r="I16" s="312"/>
      <c r="J16" s="312"/>
      <c r="K16" s="312"/>
      <c r="L16" s="312"/>
      <c r="M16" s="312"/>
      <c r="N16" s="312"/>
      <c r="O16" s="312"/>
      <c r="P16" s="312"/>
      <c r="Q16" s="312"/>
      <c r="R16" s="312"/>
      <c r="S16" s="312"/>
      <c r="T16" s="312"/>
      <c r="U16" s="312"/>
      <c r="V16" s="312"/>
      <c r="W16" s="312"/>
      <c r="X16" s="312"/>
      <c r="Y16" s="313"/>
    </row>
    <row r="17" spans="1:26" ht="9.9499999999999993" customHeight="1" x14ac:dyDescent="0.2"/>
    <row r="18" spans="1:26" ht="17.100000000000001" customHeight="1" x14ac:dyDescent="0.3">
      <c r="B18" s="296" t="s">
        <v>67</v>
      </c>
    </row>
    <row r="19" spans="1:26" ht="17.100000000000001" customHeight="1" x14ac:dyDescent="0.3">
      <c r="B19" s="297" t="s">
        <v>68</v>
      </c>
    </row>
    <row r="20" spans="1:26" ht="17.100000000000001" customHeight="1" x14ac:dyDescent="0.3">
      <c r="B20" s="298" t="s">
        <v>69</v>
      </c>
    </row>
    <row r="21" spans="1:26" ht="9.9499999999999993" customHeight="1" x14ac:dyDescent="0.2"/>
    <row r="22" spans="1:26" ht="21" x14ac:dyDescent="0.2">
      <c r="B22" s="311" t="s">
        <v>70</v>
      </c>
      <c r="C22" s="312"/>
      <c r="D22" s="312"/>
      <c r="E22" s="312"/>
      <c r="F22" s="312"/>
      <c r="G22" s="312"/>
      <c r="H22" s="312"/>
      <c r="I22" s="312"/>
      <c r="J22" s="312"/>
      <c r="K22" s="312"/>
      <c r="L22" s="312"/>
      <c r="M22" s="312"/>
      <c r="N22" s="312"/>
      <c r="O22" s="312"/>
      <c r="P22" s="312"/>
      <c r="Q22" s="312"/>
      <c r="R22" s="312"/>
      <c r="S22" s="312"/>
      <c r="T22" s="312"/>
      <c r="U22" s="312"/>
      <c r="V22" s="312"/>
      <c r="W22" s="312"/>
      <c r="X22" s="312"/>
      <c r="Y22" s="313"/>
    </row>
    <row r="23" spans="1:26" ht="9.9499999999999993" customHeight="1" x14ac:dyDescent="0.2"/>
    <row r="24" spans="1:26" ht="17.100000000000001" customHeight="1" x14ac:dyDescent="0.3">
      <c r="B24" s="299" t="s">
        <v>71</v>
      </c>
      <c r="C24" s="300" t="s">
        <v>72</v>
      </c>
      <c r="D24" s="131"/>
      <c r="E24" s="131"/>
      <c r="F24" s="131"/>
      <c r="G24" s="131"/>
      <c r="H24" s="131"/>
      <c r="I24" s="131"/>
      <c r="J24" s="131"/>
      <c r="K24" s="131"/>
      <c r="L24" s="131"/>
      <c r="M24" s="131"/>
      <c r="N24" s="13"/>
      <c r="O24" s="13"/>
      <c r="P24" s="13"/>
      <c r="Q24" s="13"/>
      <c r="R24" s="13"/>
      <c r="S24" s="13"/>
      <c r="T24" s="13"/>
      <c r="U24" s="13"/>
      <c r="V24" s="13"/>
      <c r="W24" s="13"/>
      <c r="X24" s="13"/>
    </row>
    <row r="25" spans="1:26" ht="17.100000000000001" customHeight="1" x14ac:dyDescent="0.3">
      <c r="B25" s="301" t="s">
        <v>71</v>
      </c>
      <c r="C25" s="300" t="s">
        <v>73</v>
      </c>
      <c r="D25" s="131"/>
      <c r="E25" s="131"/>
      <c r="F25" s="131"/>
      <c r="G25" s="131"/>
      <c r="H25" s="131"/>
      <c r="I25" s="131"/>
      <c r="J25" s="131"/>
      <c r="K25" s="131"/>
      <c r="L25" s="131"/>
      <c r="M25" s="131"/>
      <c r="N25" s="13"/>
      <c r="O25" s="13"/>
      <c r="P25" s="13"/>
      <c r="Q25" s="13"/>
      <c r="R25" s="13"/>
      <c r="S25" s="13"/>
      <c r="T25" s="13"/>
      <c r="U25" s="13"/>
      <c r="V25" s="13"/>
      <c r="W25" s="13"/>
      <c r="X25" s="13"/>
    </row>
    <row r="26" spans="1:26" ht="17.100000000000001" customHeight="1" x14ac:dyDescent="0.3">
      <c r="B26" s="302" t="s">
        <v>74</v>
      </c>
      <c r="C26" s="300" t="s">
        <v>75</v>
      </c>
      <c r="D26" s="131"/>
      <c r="E26" s="131"/>
      <c r="F26" s="131"/>
      <c r="G26" s="131"/>
      <c r="H26" s="131"/>
      <c r="I26" s="131"/>
      <c r="J26" s="131"/>
      <c r="K26" s="131"/>
      <c r="L26" s="131"/>
      <c r="M26" s="131"/>
      <c r="N26" s="13"/>
      <c r="O26" s="13"/>
      <c r="P26" s="13"/>
      <c r="Q26" s="13"/>
      <c r="R26" s="13"/>
      <c r="S26" s="13"/>
      <c r="T26" s="13"/>
      <c r="U26" s="13"/>
      <c r="V26" s="13"/>
      <c r="W26" s="13"/>
      <c r="X26" s="13"/>
    </row>
    <row r="27" spans="1:26" ht="9.9499999999999993" customHeight="1" x14ac:dyDescent="0.2"/>
    <row r="28" spans="1:26" s="33" customFormat="1" ht="17.100000000000001" customHeight="1" x14ac:dyDescent="0.2">
      <c r="A28" s="24"/>
      <c r="B28" s="314" t="s">
        <v>76</v>
      </c>
      <c r="C28" s="315"/>
      <c r="D28" s="315"/>
      <c r="E28" s="315"/>
      <c r="F28" s="315"/>
      <c r="G28" s="315"/>
      <c r="H28" s="315"/>
      <c r="I28" s="315"/>
      <c r="J28" s="315"/>
      <c r="K28" s="315"/>
      <c r="L28" s="315"/>
      <c r="M28" s="315"/>
      <c r="N28" s="315"/>
      <c r="O28" s="315"/>
      <c r="P28" s="315"/>
      <c r="Q28" s="315"/>
      <c r="R28" s="315"/>
      <c r="S28" s="315"/>
      <c r="T28" s="315"/>
      <c r="U28" s="315"/>
      <c r="V28" s="315"/>
      <c r="W28" s="315"/>
      <c r="X28" s="315"/>
      <c r="Y28" s="316"/>
      <c r="Z28" s="11"/>
    </row>
  </sheetData>
  <sheetProtection formatColumns="0" formatRows="0"/>
  <mergeCells count="7">
    <mergeCell ref="B22:Y22"/>
    <mergeCell ref="B28:Y28"/>
    <mergeCell ref="B10:X10"/>
    <mergeCell ref="B14:X14"/>
    <mergeCell ref="B11:X11"/>
    <mergeCell ref="B12:X12"/>
    <mergeCell ref="B16:Y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9733F-8E54-4278-9862-0DAC8EEC8EBC}">
  <sheetPr codeName="Sheet11">
    <tabColor rgb="FF41B496"/>
  </sheetPr>
  <dimension ref="A1:AX65"/>
  <sheetViews>
    <sheetView workbookViewId="0">
      <selection activeCell="D38" sqref="D38"/>
    </sheetView>
  </sheetViews>
  <sheetFormatPr defaultColWidth="9.140625" defaultRowHeight="12.75" x14ac:dyDescent="0.2"/>
  <cols>
    <col min="1" max="1" width="1.5703125" style="11" customWidth="1"/>
    <col min="2" max="2" width="24.42578125" style="11" customWidth="1"/>
    <col min="3" max="3" width="17.5703125" style="11" customWidth="1"/>
    <col min="4" max="4" width="16.140625" style="11" customWidth="1"/>
    <col min="5" max="5" width="19.140625" style="11" customWidth="1"/>
    <col min="6" max="6" width="18.85546875" style="11" customWidth="1"/>
    <col min="7" max="7" width="5.5703125" style="11" customWidth="1"/>
    <col min="8" max="8" width="14.42578125" style="11" customWidth="1"/>
    <col min="9" max="9" width="19.42578125" style="11" customWidth="1"/>
    <col min="10" max="10" width="10.5703125" style="11" customWidth="1"/>
    <col min="11" max="12" width="2" style="11" customWidth="1"/>
    <col min="13" max="13" width="9.140625" style="11" customWidth="1"/>
    <col min="14" max="21" width="9.140625" style="11"/>
    <col min="22" max="22" width="2.42578125" style="11" customWidth="1"/>
    <col min="23" max="23" width="11" style="11" customWidth="1"/>
    <col min="24" max="24" width="9.42578125" style="11" customWidth="1"/>
    <col min="25" max="25" width="8.85546875" style="11" customWidth="1"/>
    <col min="26" max="27" width="1.5703125" style="11" customWidth="1"/>
    <col min="28" max="48" width="20.5703125" style="11" customWidth="1"/>
    <col min="49" max="16384" width="9.140625" style="11"/>
  </cols>
  <sheetData>
    <row r="1" spans="1:50" s="125" customFormat="1" ht="13.5" x14ac:dyDescent="0.25">
      <c r="C1" s="133"/>
    </row>
    <row r="2" spans="1:50" s="125" customFormat="1" ht="34.5" x14ac:dyDescent="0.45">
      <c r="B2" s="126" t="s">
        <v>57</v>
      </c>
      <c r="C2" s="133"/>
    </row>
    <row r="3" spans="1:50" s="125" customFormat="1" ht="27" x14ac:dyDescent="0.45">
      <c r="B3" s="128" t="s">
        <v>77</v>
      </c>
      <c r="C3" s="133"/>
    </row>
    <row r="4" spans="1:50" s="125" customFormat="1" ht="15" customHeight="1" x14ac:dyDescent="0.25">
      <c r="A4" s="129"/>
      <c r="B4" s="129"/>
      <c r="C4" s="134"/>
      <c r="D4" s="129"/>
      <c r="E4" s="129"/>
      <c r="F4" s="129"/>
      <c r="G4" s="129"/>
      <c r="H4" s="129"/>
      <c r="I4" s="129"/>
      <c r="J4" s="129"/>
      <c r="K4" s="129"/>
      <c r="L4" s="129"/>
      <c r="M4" s="129"/>
      <c r="N4" s="129"/>
      <c r="O4" s="129"/>
      <c r="P4" s="129"/>
      <c r="Q4" s="129"/>
      <c r="R4" s="129"/>
      <c r="S4" s="129"/>
      <c r="T4" s="129"/>
      <c r="U4" s="129"/>
      <c r="V4" s="129"/>
      <c r="W4" s="129"/>
      <c r="X4" s="129"/>
      <c r="Y4" s="129"/>
      <c r="Z4" s="129"/>
      <c r="AA4" s="129"/>
    </row>
    <row r="5" spans="1:50" ht="5.0999999999999996" customHeight="1" x14ac:dyDescent="0.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row>
    <row r="6" spans="1:50" ht="17.100000000000001" customHeight="1" x14ac:dyDescent="0.3">
      <c r="B6" s="131" t="s">
        <v>78</v>
      </c>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row>
    <row r="7" spans="1:50" ht="17.100000000000001" customHeight="1" x14ac:dyDescent="0.3">
      <c r="B7" s="136" t="s">
        <v>79</v>
      </c>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row>
    <row r="8" spans="1:50" ht="17.100000000000001" customHeight="1" x14ac:dyDescent="0.3">
      <c r="B8" s="136" t="s">
        <v>80</v>
      </c>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row>
    <row r="9" spans="1:50" ht="5.0999999999999996" customHeight="1" x14ac:dyDescent="0.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row>
    <row r="10" spans="1:50" ht="20.25" customHeight="1" x14ac:dyDescent="0.25">
      <c r="B10" s="323" t="s">
        <v>81</v>
      </c>
      <c r="C10" s="324"/>
      <c r="D10" s="324"/>
      <c r="E10" s="324"/>
      <c r="F10" s="324"/>
      <c r="G10" s="324"/>
      <c r="H10" s="324"/>
      <c r="I10" s="324"/>
      <c r="J10" s="324"/>
      <c r="K10" s="324"/>
      <c r="L10" s="324"/>
      <c r="M10" s="324"/>
      <c r="N10" s="324"/>
      <c r="O10" s="324"/>
      <c r="P10" s="324"/>
      <c r="Q10" s="324"/>
      <c r="R10" s="324"/>
      <c r="S10" s="324"/>
      <c r="T10" s="324"/>
      <c r="U10" s="324"/>
      <c r="V10" s="324"/>
      <c r="W10" s="324"/>
      <c r="X10" s="324"/>
      <c r="Y10" s="325"/>
      <c r="Z10" s="13"/>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row>
    <row r="11" spans="1:50" ht="9.9499999999999993" customHeight="1" x14ac:dyDescent="0.25">
      <c r="M11" s="13"/>
      <c r="N11" s="13"/>
      <c r="O11" s="13"/>
      <c r="P11" s="13"/>
      <c r="Q11" s="13"/>
      <c r="R11" s="13"/>
      <c r="S11" s="13"/>
      <c r="T11" s="13"/>
      <c r="U11" s="13"/>
      <c r="V11" s="13"/>
      <c r="W11" s="13"/>
      <c r="X11" s="13"/>
      <c r="Y11" s="13"/>
      <c r="Z11" s="13"/>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row>
    <row r="12" spans="1:50" ht="0.2" customHeight="1" x14ac:dyDescent="0.25">
      <c r="M12" s="13"/>
      <c r="N12" s="13"/>
      <c r="O12" s="13"/>
      <c r="P12" s="13"/>
      <c r="Q12" s="13"/>
      <c r="R12" s="13"/>
      <c r="S12" s="13"/>
      <c r="T12" s="13"/>
      <c r="U12" s="13"/>
      <c r="V12" s="13"/>
      <c r="W12" s="13"/>
      <c r="X12" s="13"/>
      <c r="Y12" s="13"/>
      <c r="Z12" s="13"/>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row>
    <row r="13" spans="1:50" ht="17.100000000000001" customHeight="1" x14ac:dyDescent="0.2">
      <c r="B13" s="329" t="s">
        <v>82</v>
      </c>
      <c r="C13" s="330"/>
      <c r="D13" s="330"/>
      <c r="E13" s="330"/>
      <c r="F13" s="331"/>
      <c r="H13" s="38"/>
      <c r="I13" s="38"/>
      <c r="J13" s="38"/>
      <c r="K13" s="38"/>
      <c r="L13" s="38"/>
      <c r="M13" s="38"/>
      <c r="N13" s="38"/>
      <c r="O13" s="38"/>
      <c r="P13" s="38"/>
      <c r="Q13" s="38"/>
      <c r="R13" s="38"/>
      <c r="S13" s="38"/>
      <c r="T13" s="38"/>
      <c r="U13" s="38"/>
      <c r="V13" s="38"/>
      <c r="W13" s="38"/>
      <c r="X13" s="38"/>
      <c r="Y13" s="38"/>
    </row>
    <row r="14" spans="1:50" ht="9.9499999999999993" customHeight="1" x14ac:dyDescent="0.2">
      <c r="N14" s="17"/>
      <c r="O14" s="17"/>
      <c r="P14" s="17"/>
      <c r="Q14" s="17"/>
      <c r="R14" s="17"/>
      <c r="S14" s="17"/>
      <c r="T14" s="17"/>
      <c r="U14" s="17"/>
    </row>
    <row r="15" spans="1:50" ht="17.100000000000001" customHeight="1" x14ac:dyDescent="0.3">
      <c r="B15" s="137"/>
      <c r="C15" s="342" t="s">
        <v>30</v>
      </c>
      <c r="D15" s="343"/>
      <c r="E15" s="138" t="s">
        <v>83</v>
      </c>
      <c r="F15" s="137"/>
      <c r="N15" s="19"/>
      <c r="O15" s="20"/>
      <c r="P15" s="20"/>
      <c r="Q15" s="17"/>
      <c r="R15" s="17"/>
      <c r="S15" s="17"/>
      <c r="T15" s="17"/>
      <c r="U15" s="17"/>
    </row>
    <row r="16" spans="1:50" ht="17.100000000000001" customHeight="1" x14ac:dyDescent="0.3">
      <c r="B16" s="139" t="s">
        <v>84</v>
      </c>
      <c r="C16" s="140" t="s">
        <v>28</v>
      </c>
      <c r="D16" s="140" t="s">
        <v>85</v>
      </c>
      <c r="E16" s="140" t="s">
        <v>86</v>
      </c>
      <c r="F16" s="137"/>
      <c r="I16" s="69"/>
      <c r="N16" s="17"/>
      <c r="O16" s="17"/>
      <c r="P16" s="17"/>
      <c r="Q16" s="17"/>
      <c r="R16" s="17"/>
      <c r="S16" s="17"/>
      <c r="T16" s="17"/>
      <c r="U16" s="17"/>
    </row>
    <row r="17" spans="2:23" ht="17.100000000000001" customHeight="1" x14ac:dyDescent="0.3">
      <c r="B17" s="141" t="s">
        <v>30</v>
      </c>
      <c r="C17" s="142">
        <v>400000</v>
      </c>
      <c r="D17" s="143">
        <v>80000</v>
      </c>
      <c r="E17" s="144">
        <f>IF($C$17*'Admin - to be hidden'!$H$24=0,"",$C$17*'Admin - to be hidden'!$H$24/1000)</f>
        <v>31.289516759999998</v>
      </c>
      <c r="F17" s="145"/>
      <c r="I17" s="69"/>
      <c r="N17" s="19"/>
      <c r="O17" s="20"/>
      <c r="P17" s="20"/>
      <c r="Q17" s="17"/>
      <c r="R17" s="17"/>
      <c r="S17" s="17"/>
      <c r="T17" s="17"/>
      <c r="U17" s="17"/>
    </row>
    <row r="18" spans="2:23" ht="9.9499999999999993" customHeight="1" x14ac:dyDescent="0.25">
      <c r="B18" s="137"/>
      <c r="C18" s="137"/>
      <c r="D18" s="137"/>
      <c r="E18" s="137"/>
      <c r="F18" s="137"/>
      <c r="I18" s="69"/>
      <c r="N18" s="21"/>
      <c r="O18" s="22"/>
      <c r="P18" s="22"/>
    </row>
    <row r="19" spans="2:23" ht="17.100000000000001" customHeight="1" x14ac:dyDescent="0.2">
      <c r="B19" s="337" t="s">
        <v>87</v>
      </c>
      <c r="C19" s="338"/>
      <c r="D19" s="338"/>
      <c r="E19" s="338"/>
      <c r="F19" s="339"/>
      <c r="I19" s="69"/>
      <c r="L19" s="11" t="s">
        <v>88</v>
      </c>
      <c r="N19" s="17"/>
      <c r="O19" s="17"/>
      <c r="P19" s="17"/>
      <c r="Q19" s="17"/>
      <c r="R19" s="17"/>
      <c r="S19" s="17"/>
      <c r="T19" s="17"/>
      <c r="U19" s="17"/>
      <c r="W19" s="18"/>
    </row>
    <row r="20" spans="2:23" ht="9.9499999999999993" customHeight="1" x14ac:dyDescent="0.25">
      <c r="B20" s="137"/>
      <c r="C20" s="137"/>
      <c r="D20" s="137"/>
      <c r="E20" s="137"/>
      <c r="F20" s="137"/>
      <c r="I20" s="69"/>
      <c r="N20" s="17"/>
      <c r="O20" s="17"/>
      <c r="P20" s="17"/>
      <c r="Q20" s="17"/>
      <c r="R20" s="17"/>
      <c r="S20" s="17"/>
      <c r="T20" s="17"/>
      <c r="U20" s="17"/>
    </row>
    <row r="21" spans="2:23" ht="17.100000000000001" customHeight="1" x14ac:dyDescent="0.3">
      <c r="B21" s="139" t="s">
        <v>89</v>
      </c>
      <c r="C21" s="139" t="s">
        <v>90</v>
      </c>
      <c r="D21" s="137"/>
      <c r="E21" s="137"/>
      <c r="F21" s="137"/>
      <c r="I21" s="69"/>
      <c r="N21" s="19"/>
      <c r="O21" s="20"/>
      <c r="P21" s="20"/>
      <c r="Q21" s="17"/>
      <c r="R21" s="17"/>
      <c r="S21" s="17"/>
      <c r="T21" s="17"/>
      <c r="U21" s="17"/>
    </row>
    <row r="22" spans="2:23" ht="17.100000000000001" customHeight="1" x14ac:dyDescent="0.3">
      <c r="B22" s="247" t="s">
        <v>40</v>
      </c>
      <c r="C22" s="248" t="s">
        <v>49</v>
      </c>
      <c r="D22" s="137"/>
      <c r="E22" s="137"/>
      <c r="F22" s="137"/>
      <c r="I22" s="69"/>
      <c r="N22" s="17"/>
      <c r="O22" s="17"/>
      <c r="P22" s="17"/>
      <c r="Q22" s="17"/>
      <c r="R22" s="17"/>
      <c r="S22" s="17"/>
      <c r="T22" s="17"/>
      <c r="U22" s="17"/>
    </row>
    <row r="23" spans="2:23" ht="17.100000000000001" customHeight="1" x14ac:dyDescent="0.3">
      <c r="B23" s="248" t="s">
        <v>34</v>
      </c>
      <c r="C23" s="248"/>
      <c r="D23" s="137"/>
      <c r="E23" s="137"/>
      <c r="F23" s="137"/>
      <c r="I23" s="69"/>
      <c r="N23" s="19"/>
      <c r="O23" s="20"/>
      <c r="P23" s="20"/>
      <c r="Q23" s="17"/>
      <c r="R23" s="17"/>
      <c r="S23" s="17"/>
      <c r="T23" s="17"/>
      <c r="U23" s="17"/>
    </row>
    <row r="24" spans="2:23" ht="17.100000000000001" customHeight="1" x14ac:dyDescent="0.3">
      <c r="B24" s="248" t="s">
        <v>35</v>
      </c>
      <c r="C24" s="248"/>
      <c r="D24" s="137"/>
      <c r="E24" s="137"/>
      <c r="F24" s="137"/>
      <c r="I24" s="69"/>
      <c r="N24" s="21"/>
      <c r="O24" s="22"/>
      <c r="P24" s="22"/>
    </row>
    <row r="25" spans="2:23" ht="9.9499999999999993" customHeight="1" x14ac:dyDescent="0.25">
      <c r="B25" s="137"/>
      <c r="C25" s="137"/>
      <c r="D25" s="137"/>
      <c r="E25" s="137"/>
      <c r="F25" s="137"/>
      <c r="I25" s="69"/>
      <c r="N25" s="21"/>
      <c r="O25" s="22"/>
      <c r="P25" s="22"/>
    </row>
    <row r="26" spans="2:23" s="13" customFormat="1" ht="17.100000000000001" customHeight="1" x14ac:dyDescent="0.3">
      <c r="B26" s="332" t="s">
        <v>91</v>
      </c>
      <c r="C26" s="333"/>
      <c r="D26" s="333"/>
      <c r="E26" s="333"/>
      <c r="F26" s="334"/>
      <c r="I26" s="69"/>
      <c r="N26" s="14"/>
      <c r="O26" s="15"/>
      <c r="P26" s="15"/>
    </row>
    <row r="27" spans="2:23" ht="9.9499999999999993" customHeight="1" x14ac:dyDescent="0.25">
      <c r="B27" s="137"/>
      <c r="C27" s="137"/>
      <c r="D27" s="137"/>
      <c r="E27" s="137"/>
      <c r="F27" s="137"/>
      <c r="I27" s="69"/>
      <c r="N27" s="21"/>
      <c r="O27" s="22"/>
      <c r="P27" s="22"/>
    </row>
    <row r="28" spans="2:23" s="13" customFormat="1" ht="17.100000000000001" customHeight="1" x14ac:dyDescent="0.3">
      <c r="B28" s="340" t="s">
        <v>92</v>
      </c>
      <c r="C28" s="326" t="s">
        <v>93</v>
      </c>
      <c r="D28" s="327"/>
      <c r="E28" s="328"/>
      <c r="F28" s="138" t="s">
        <v>83</v>
      </c>
      <c r="N28" s="23"/>
      <c r="O28" s="10"/>
      <c r="P28" s="16"/>
    </row>
    <row r="29" spans="2:23" s="13" customFormat="1" ht="17.100000000000001" customHeight="1" x14ac:dyDescent="0.3">
      <c r="B29" s="341"/>
      <c r="C29" s="140" t="str">
        <f>IF(AND(ISTEXT($C$23),ISTEXT($C$24)),$C$22&amp;"\"&amp;$C$23&amp;"\"&amp;$C$24,IF(ISTEXT($C$23),$C$22&amp;"\"&amp;$C$23,IF(ISTEXT($C$22),$C$22,"Unit")))</f>
        <v>GJ</v>
      </c>
      <c r="D29" s="140" t="s">
        <v>85</v>
      </c>
      <c r="E29" s="140" t="s">
        <v>28</v>
      </c>
      <c r="F29" s="140" t="s">
        <v>86</v>
      </c>
    </row>
    <row r="30" spans="2:23" s="13" customFormat="1" ht="17.100000000000001" customHeight="1" x14ac:dyDescent="0.3">
      <c r="B30" s="141" t="str">
        <f>B22</f>
        <v>NaturalGas</v>
      </c>
      <c r="C30" s="142">
        <v>10000</v>
      </c>
      <c r="D30" s="143">
        <v>145000</v>
      </c>
      <c r="E30" s="144" cm="1">
        <f t="array" ref="E30">IFERROR(_xlfn.XLOOKUP(1,('Admin - to be hidden'!$B$42:$B$61=$B$22)*('Admin - to be hidden'!$C$42:$C$61=$C$22),'Admin - to be hidden'!$D$42:$D$61)*$C$30,"")</f>
        <v>2777777.7777777798</v>
      </c>
      <c r="F30" s="144">
        <f>IFERROR(_xlfn.XLOOKUP(B22,'Admin - to be hidden'!$B$29:$B$38,'Admin - to be hidden'!$E$29:$E$38)*$E$30/1000,"")</f>
        <v>560.44189055555591</v>
      </c>
      <c r="G30" s="70"/>
    </row>
    <row r="31" spans="2:23" s="13" customFormat="1" ht="17.100000000000001" customHeight="1" x14ac:dyDescent="0.3">
      <c r="B31" s="141" t="str">
        <f>B23</f>
        <v>Thermal 2</v>
      </c>
      <c r="C31" s="142"/>
      <c r="D31" s="143"/>
      <c r="E31" s="144" t="str" cm="1">
        <f t="array" ref="E31">IFERROR(_xlfn.XLOOKUP(1,('Admin - to be hidden'!$B$42:$B$61=$B$23)*('Admin - to be hidden'!$C$42:$C$61=$C$23),'Admin - to be hidden'!$D$42:$D$61)*$C$31,"")</f>
        <v/>
      </c>
      <c r="F31" s="144" t="str">
        <f>IFERROR(_xlfn.XLOOKUP($B$23,'Admin - to be hidden'!$B$29:$B$38,'Admin - to be hidden'!$E$29:$E$38)*$E$31/1000,"")</f>
        <v/>
      </c>
      <c r="G31" s="70"/>
    </row>
    <row r="32" spans="2:23" s="13" customFormat="1" ht="17.100000000000001" customHeight="1" x14ac:dyDescent="0.3">
      <c r="B32" s="141" t="str">
        <f>B24</f>
        <v>Thermal 3</v>
      </c>
      <c r="C32" s="142"/>
      <c r="D32" s="143"/>
      <c r="E32" s="144" t="str" cm="1">
        <f t="array" ref="E32">IFERROR(_xlfn.XLOOKUP(1,('Admin - to be hidden'!$B$42:$B$61=$B$24)*('Admin - to be hidden'!$C$42:$C$61=$C$24),'Admin - to be hidden'!$D$42:$D$61)*$C$32,"")</f>
        <v/>
      </c>
      <c r="F32" s="144" t="str">
        <f>IFERROR(_xlfn.XLOOKUP($B$24,'Admin - to be hidden'!$B$29:$B$38,'Admin - to be hidden'!$E$29:$E$38)*$E$32/1000,"")</f>
        <v/>
      </c>
      <c r="G32" s="70"/>
    </row>
    <row r="33" spans="1:26" s="13" customFormat="1" ht="17.100000000000001" customHeight="1" x14ac:dyDescent="0.3">
      <c r="B33" s="146" t="s">
        <v>14</v>
      </c>
      <c r="C33" s="146"/>
      <c r="D33" s="147">
        <f>SUM(D30:D32)</f>
        <v>145000</v>
      </c>
      <c r="E33" s="144">
        <f>SUM(E30:E32)</f>
        <v>2777777.7777777798</v>
      </c>
      <c r="F33" s="144">
        <f>SUM(F30:F32)</f>
        <v>560.44189055555591</v>
      </c>
    </row>
    <row r="34" spans="1:26" ht="9.9499999999999993" customHeight="1" x14ac:dyDescent="0.25">
      <c r="B34" s="137"/>
      <c r="C34" s="137"/>
      <c r="D34" s="137"/>
      <c r="E34" s="137"/>
      <c r="F34" s="137"/>
    </row>
    <row r="35" spans="1:26" s="24" customFormat="1" ht="17.100000000000001" customHeight="1" x14ac:dyDescent="0.2">
      <c r="B35" s="337" t="s">
        <v>94</v>
      </c>
      <c r="C35" s="338"/>
      <c r="D35" s="338"/>
      <c r="E35" s="338"/>
      <c r="F35" s="339"/>
    </row>
    <row r="36" spans="1:26" ht="9.9499999999999993" customHeight="1" x14ac:dyDescent="0.25">
      <c r="B36" s="148"/>
      <c r="C36" s="137"/>
      <c r="D36" s="137"/>
      <c r="E36" s="137"/>
      <c r="F36" s="137"/>
    </row>
    <row r="37" spans="1:26" s="13" customFormat="1" ht="17.100000000000001" customHeight="1" x14ac:dyDescent="0.3">
      <c r="B37" s="335" t="s">
        <v>95</v>
      </c>
      <c r="C37" s="344" t="s">
        <v>96</v>
      </c>
      <c r="D37" s="344"/>
      <c r="E37" s="150" t="s">
        <v>83</v>
      </c>
      <c r="F37" s="131"/>
    </row>
    <row r="38" spans="1:26" s="13" customFormat="1" ht="17.100000000000001" customHeight="1" x14ac:dyDescent="0.3">
      <c r="B38" s="336"/>
      <c r="C38" s="149" t="s">
        <v>28</v>
      </c>
      <c r="D38" s="149" t="s">
        <v>85</v>
      </c>
      <c r="E38" s="149" t="s">
        <v>86</v>
      </c>
      <c r="F38" s="131"/>
    </row>
    <row r="39" spans="1:26" s="13" customFormat="1" ht="17.100000000000001" customHeight="1" x14ac:dyDescent="0.25">
      <c r="B39" s="54" t="str">
        <f>IF(C17="","",B17)</f>
        <v>Electricity</v>
      </c>
      <c r="C39" s="27">
        <f>IF($C$17=0,"",ROUND($C$17,-2))</f>
        <v>400000</v>
      </c>
      <c r="D39" s="28">
        <f>IF($D$17=0,"",ROUND($D$17,-2))</f>
        <v>80000</v>
      </c>
      <c r="E39" s="29">
        <f>IFERROR($E$17,"")</f>
        <v>31.289516759999998</v>
      </c>
    </row>
    <row r="40" spans="1:26" s="13" customFormat="1" ht="17.100000000000001" customHeight="1" x14ac:dyDescent="0.25">
      <c r="B40" s="26" t="str">
        <f>IF($B$30="Thermal 1","",$B$30)</f>
        <v>NaturalGas</v>
      </c>
      <c r="C40" s="27">
        <f>IFERROR(IF($E$30=0,"",ROUND($E$30,-2)),"")</f>
        <v>2777800</v>
      </c>
      <c r="D40" s="28">
        <f>IF($D$30=0,"",ROUND($D$30,-2))</f>
        <v>145000</v>
      </c>
      <c r="E40" s="29">
        <f>IFERROR($F$30,"")</f>
        <v>560.44189055555591</v>
      </c>
    </row>
    <row r="41" spans="1:26" s="13" customFormat="1" ht="17.100000000000001" hidden="1" customHeight="1" x14ac:dyDescent="0.25">
      <c r="B41" s="26" t="str">
        <f>IF($B$31="Thermal 2","",$B$31)</f>
        <v/>
      </c>
      <c r="C41" s="27" t="str">
        <f>IFERROR(IF($E$31=0,"",ROUND($E$31,-2)),"")</f>
        <v/>
      </c>
      <c r="D41" s="28" t="str">
        <f>IF($D$31=0,"",ROUND($D$31,-2))</f>
        <v/>
      </c>
      <c r="E41" s="29" t="str">
        <f>IFERROR($F$31,"")</f>
        <v/>
      </c>
    </row>
    <row r="42" spans="1:26" s="13" customFormat="1" ht="16.5" hidden="1" customHeight="1" x14ac:dyDescent="0.25">
      <c r="B42" s="26" t="str">
        <f>IF($B$32="Thermal 3","",$B$32)</f>
        <v/>
      </c>
      <c r="C42" s="27" t="str">
        <f>IFERROR(IF($E$32=0,"",ROUND($E$32,-2)),"")</f>
        <v/>
      </c>
      <c r="D42" s="28" t="str">
        <f>IF($D$32=0,"",ROUND($D$32,-2))</f>
        <v/>
      </c>
      <c r="E42" s="29" t="str">
        <f>IFERROR($F$32,"")</f>
        <v/>
      </c>
    </row>
    <row r="43" spans="1:26" s="13" customFormat="1" ht="17.100000000000001" customHeight="1" x14ac:dyDescent="0.3">
      <c r="B43" s="30" t="s">
        <v>14</v>
      </c>
      <c r="C43" s="25">
        <f>SUM(C39:C42)</f>
        <v>3177800</v>
      </c>
      <c r="D43" s="31">
        <f>SUM(D39:D42)</f>
        <v>225000</v>
      </c>
      <c r="E43" s="25">
        <f>SUM(E39:E42)</f>
        <v>591.73140731555588</v>
      </c>
      <c r="F43" s="151"/>
      <c r="G43" s="131"/>
      <c r="H43" s="131"/>
      <c r="I43" s="131"/>
      <c r="J43" s="131"/>
      <c r="K43" s="131"/>
      <c r="L43" s="131"/>
      <c r="M43" s="131"/>
    </row>
    <row r="44" spans="1:26" ht="9.9499999999999993" customHeight="1" x14ac:dyDescent="0.2">
      <c r="L44" s="32"/>
    </row>
    <row r="45" spans="1:26" s="33" customFormat="1" ht="17.100000000000001" customHeight="1" x14ac:dyDescent="0.2">
      <c r="A45" s="24"/>
      <c r="B45" s="320" t="s">
        <v>76</v>
      </c>
      <c r="C45" s="321"/>
      <c r="D45" s="321"/>
      <c r="E45" s="321"/>
      <c r="F45" s="321"/>
      <c r="G45" s="321"/>
      <c r="H45" s="321"/>
      <c r="I45" s="321"/>
      <c r="J45" s="321"/>
      <c r="K45" s="321"/>
      <c r="L45" s="321"/>
      <c r="M45" s="321"/>
      <c r="N45" s="321"/>
      <c r="O45" s="321"/>
      <c r="P45" s="321"/>
      <c r="Q45" s="321"/>
      <c r="R45" s="321"/>
      <c r="S45" s="321"/>
      <c r="T45" s="321"/>
      <c r="U45" s="321"/>
      <c r="V45" s="321"/>
      <c r="W45" s="321"/>
      <c r="X45" s="321"/>
      <c r="Y45" s="322"/>
      <c r="Z45" s="11"/>
    </row>
    <row r="46" spans="1:26" x14ac:dyDescent="0.2">
      <c r="K46" s="34"/>
    </row>
    <row r="58" spans="2:2" x14ac:dyDescent="0.2">
      <c r="B58" s="17"/>
    </row>
    <row r="59" spans="2:2" x14ac:dyDescent="0.2">
      <c r="B59" s="17"/>
    </row>
    <row r="60" spans="2:2" x14ac:dyDescent="0.2">
      <c r="B60" s="17"/>
    </row>
    <row r="61" spans="2:2" x14ac:dyDescent="0.2">
      <c r="B61" s="17"/>
    </row>
    <row r="62" spans="2:2" x14ac:dyDescent="0.2">
      <c r="B62" s="17"/>
    </row>
    <row r="64" spans="2:2" x14ac:dyDescent="0.2">
      <c r="B64" s="17"/>
    </row>
    <row r="65" spans="2:2" x14ac:dyDescent="0.2">
      <c r="B65" s="17"/>
    </row>
  </sheetData>
  <sheetProtection formatColumns="0" formatRows="0"/>
  <mergeCells count="11">
    <mergeCell ref="B45:Y45"/>
    <mergeCell ref="B10:Y10"/>
    <mergeCell ref="C28:E28"/>
    <mergeCell ref="B13:F13"/>
    <mergeCell ref="B26:F26"/>
    <mergeCell ref="B37:B38"/>
    <mergeCell ref="B35:F35"/>
    <mergeCell ref="B19:F19"/>
    <mergeCell ref="B28:B29"/>
    <mergeCell ref="C15:D15"/>
    <mergeCell ref="C37:D37"/>
  </mergeCells>
  <conditionalFormatting sqref="C30:D30">
    <cfRule type="expression" dxfId="21" priority="3">
      <formula>$B22="Thermal 1"</formula>
    </cfRule>
  </conditionalFormatting>
  <conditionalFormatting sqref="C31:D31">
    <cfRule type="expression" dxfId="20" priority="2">
      <formula>$B$23="Thermal 2"</formula>
    </cfRule>
  </conditionalFormatting>
  <conditionalFormatting sqref="C32:D32">
    <cfRule type="expression" dxfId="19" priority="1">
      <formula>$B$24="Thermal 3"</formula>
    </cfRule>
  </conditionalFormatting>
  <conditionalFormatting sqref="C39:D42">
    <cfRule type="expression" dxfId="18" priority="15">
      <formula>ISTEXT($C$22)</formula>
    </cfRule>
  </conditionalFormatting>
  <dataValidations xWindow="125" yWindow="616" count="12">
    <dataValidation type="list" allowBlank="1" showInputMessage="1" showErrorMessage="1" sqref="C25 E25 G25" xr:uid="{A30A9617-0A6B-4559-9CE7-E675F529BD71}">
      <formula1>INDIRECT(C24&amp;"List")</formula1>
    </dataValidation>
    <dataValidation type="list" allowBlank="1" showInputMessage="1" showErrorMessage="1" prompt="If applicable enter your additional process heat thermal fuel supply unit (e.g. t, kWh, Gj) after selecting your thermal fuel type." sqref="C24" xr:uid="{2EFC6A65-E506-4EFF-8C98-E630047C07CE}">
      <formula1>INDIRECT(B24&amp;"List")</formula1>
    </dataValidation>
    <dataValidation type="list" allowBlank="1" showInputMessage="1" showErrorMessage="1" prompt="If applicable enter your primary process heat thermal fuel supply unit (e.g. t, kWh, Gj) after selecting your thermal fuel type." sqref="C22" xr:uid="{8A3F4B3C-AC0F-414F-AD35-7E7A1C7E4255}">
      <formula1>INDIRECT(B22&amp;"List")</formula1>
    </dataValidation>
    <dataValidation type="list" allowBlank="1" showInputMessage="1" showErrorMessage="1" prompt="If applicable enter your secondary process heat thermal fuel supply unit (e.g. t, kWh, Gj) after selecting your thermal fuel type." sqref="C23" xr:uid="{DBAA547C-849C-4CEA-97E7-E7282E99F9ED}">
      <formula1>INDIRECT(B23&amp;"List")</formula1>
    </dataValidation>
    <dataValidation type="decimal" operator="greaterThanOrEqual" allowBlank="1" showInputMessage="1" showErrorMessage="1" error="Value should be positive" prompt="Enter your sites annual electricity consumption. If you have monthly data refer to the Step 1a tab to calculate your annual consumption." sqref="C17" xr:uid="{02E509E8-6C41-4F3B-A784-D8D4B83A0210}">
      <formula1>0</formula1>
    </dataValidation>
    <dataValidation allowBlank="1" showInputMessage="1" showErrorMessage="1" error="Value should be positive" prompt="Enter your sites additional thermal fuel spend. If you have monthly data refer to the Step 1a tab to calculate your annual spend." sqref="D32" xr:uid="{C7443E39-16E2-4D10-BA06-9AEF286A9B24}"/>
    <dataValidation allowBlank="1" showInputMessage="1" showErrorMessage="1" error="Value should be positive" prompt="Enter your sites annual electricty spend. If you have monthly data refer to the Step 1a tab to calculate your annual spend." sqref="D17" xr:uid="{3B0C53C8-E1A5-4868-AC8D-DB613DECA2B7}"/>
    <dataValidation allowBlank="1" showInputMessage="1" showErrorMessage="1" error="Value should be positive" prompt="Enter your sites primary thermal fuel consumption. If you have monthly data refer to the Step 1a tab to calculate your annual consumption." sqref="C30" xr:uid="{015AF2F6-AE61-43F4-8AC2-10C5ADA98310}"/>
    <dataValidation allowBlank="1" showInputMessage="1" showErrorMessage="1" error="Value should be positive" prompt="Enter your sites primary thermal fuel spend. If you have monthly data refer to the Step 1a tab to calculate your annual spend." sqref="D30" xr:uid="{AB1A3CA9-BFFF-49C6-951B-FC83775706AF}"/>
    <dataValidation allowBlank="1" showInputMessage="1" showErrorMessage="1" error="Value should be positive" prompt="Enter your sites secondary thermal fuel consumption. If you have monthly data refer to the Step 1a tab to calculate your annual consumption." sqref="C31" xr:uid="{579AE57E-A915-47B9-A4C4-8B9D223BAF7B}"/>
    <dataValidation allowBlank="1" showInputMessage="1" showErrorMessage="1" error="Value should be positive" prompt="Enter your sites secondary thermal fuel spend. If you have monthly data refer to the Step 1a tab to calculate your annual spend." sqref="D31" xr:uid="{1952DE7A-BBF5-4B79-9AAE-C4054EBC9D0A}"/>
    <dataValidation allowBlank="1" showInputMessage="1" showErrorMessage="1" error="Value should be positive" prompt="Enter your sites additional thermal fuel consumption. If you have monthly data refer to the Step 1a tab to calculate your annual consumption." sqref="C32" xr:uid="{C4328A30-1546-4622-9DCD-3A8EFC8A7A53}"/>
  </dataValidations>
  <pageMargins left="0.7" right="0.7" top="0.75" bottom="0.75" header="0.3" footer="0.3"/>
  <drawing r:id="rId1"/>
  <extLst>
    <ext xmlns:x14="http://schemas.microsoft.com/office/spreadsheetml/2009/9/main" uri="{CCE6A557-97BC-4b89-ADB6-D9C93CAAB3DF}">
      <x14:dataValidations xmlns:xm="http://schemas.microsoft.com/office/excel/2006/main" xWindow="125" yWindow="616" count="3">
        <x14:dataValidation type="list" allowBlank="1" showInputMessage="1" showErrorMessage="1" prompt="If applicable enter your secondary process heat thermal fuel." xr:uid="{7529BF0E-3080-408B-8317-9E83CEEB1ABA}">
          <x14:formula1>
            <xm:f>'Admin - to be hidden'!$C$28:$C$36</xm:f>
          </x14:formula1>
          <xm:sqref>B23</xm:sqref>
        </x14:dataValidation>
        <x14:dataValidation type="list" allowBlank="1" showInputMessage="1" showErrorMessage="1" prompt="If applicable enter your primary process heat thermal fuel." xr:uid="{D33496A1-E3C1-466B-88B3-A026F91B0271}">
          <x14:formula1>
            <xm:f>'Admin - to be hidden'!$B$28:$B$36</xm:f>
          </x14:formula1>
          <xm:sqref>B22</xm:sqref>
        </x14:dataValidation>
        <x14:dataValidation type="list" allowBlank="1" showInputMessage="1" showErrorMessage="1" prompt="If applicable enter your additional process heat thermal fuel." xr:uid="{6A321C97-9D4B-45E2-B66F-C3D08ABFE65D}">
          <x14:formula1>
            <xm:f>'Admin - to be hidden'!$D$28:$D$36</xm:f>
          </x14:formula1>
          <xm:sqref>B24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00B05-D22A-4AA8-8D2D-7C5E7B5929B9}">
  <sheetPr codeName="Sheet5">
    <tabColor rgb="FFED6D63"/>
  </sheetPr>
  <dimension ref="A1:AS49"/>
  <sheetViews>
    <sheetView zoomScaleNormal="100" workbookViewId="0">
      <selection activeCell="E19" sqref="E19"/>
    </sheetView>
  </sheetViews>
  <sheetFormatPr defaultColWidth="9.140625" defaultRowHeight="12.75" x14ac:dyDescent="0.2"/>
  <cols>
    <col min="1" max="1" width="1.5703125" style="11" customWidth="1"/>
    <col min="2" max="2" width="18.5703125" style="11" customWidth="1"/>
    <col min="3" max="13" width="15.5703125" style="11" customWidth="1"/>
    <col min="14" max="17" width="9.140625" style="11"/>
    <col min="18" max="18" width="2.42578125" style="11" customWidth="1"/>
    <col min="19" max="19" width="11" style="11" customWidth="1"/>
    <col min="20" max="20" width="9" style="11" customWidth="1"/>
    <col min="21" max="21" width="15.42578125" style="11" customWidth="1"/>
    <col min="22" max="22" width="1.5703125" style="11" customWidth="1"/>
    <col min="23" max="43" width="20.5703125" style="11" customWidth="1"/>
    <col min="44" max="16384" width="9.140625" style="11"/>
  </cols>
  <sheetData>
    <row r="1" spans="1:45" s="125" customFormat="1" ht="13.5" x14ac:dyDescent="0.25"/>
    <row r="2" spans="1:45" s="125" customFormat="1" ht="34.5" x14ac:dyDescent="0.45">
      <c r="B2" s="126" t="s">
        <v>57</v>
      </c>
    </row>
    <row r="3" spans="1:45" s="125" customFormat="1" ht="27" x14ac:dyDescent="0.45">
      <c r="B3" s="128" t="s">
        <v>97</v>
      </c>
    </row>
    <row r="4" spans="1:45" s="125" customFormat="1" ht="15" customHeight="1" x14ac:dyDescent="0.25">
      <c r="A4" s="129"/>
      <c r="B4" s="129"/>
      <c r="C4" s="129"/>
      <c r="D4" s="129"/>
      <c r="E4" s="129"/>
      <c r="F4" s="129"/>
      <c r="G4" s="129"/>
      <c r="H4" s="129"/>
      <c r="I4" s="129"/>
      <c r="J4" s="129"/>
      <c r="K4" s="129"/>
      <c r="L4" s="129"/>
      <c r="M4" s="129"/>
      <c r="N4" s="129"/>
      <c r="O4" s="129"/>
      <c r="P4" s="129"/>
      <c r="Q4" s="129"/>
      <c r="R4" s="129"/>
      <c r="S4" s="129"/>
      <c r="T4" s="129"/>
      <c r="U4" s="129"/>
      <c r="V4" s="129"/>
      <c r="W4" s="129"/>
    </row>
    <row r="5" spans="1:45" ht="5.0999999999999996" customHeight="1" x14ac:dyDescent="0.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row>
    <row r="6" spans="1:45" ht="17.100000000000001" customHeight="1" x14ac:dyDescent="0.3">
      <c r="B6" s="135" t="s">
        <v>98</v>
      </c>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row>
    <row r="7" spans="1:45" ht="5.0999999999999996" customHeight="1" x14ac:dyDescent="0.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row>
    <row r="8" spans="1:45" ht="20.25" customHeight="1" x14ac:dyDescent="0.25">
      <c r="B8" s="348" t="s">
        <v>99</v>
      </c>
      <c r="C8" s="349"/>
      <c r="D8" s="349"/>
      <c r="E8" s="349"/>
      <c r="F8" s="349"/>
      <c r="G8" s="349"/>
      <c r="H8" s="349"/>
      <c r="I8" s="349"/>
      <c r="J8" s="349"/>
      <c r="K8" s="349"/>
      <c r="L8" s="349"/>
      <c r="M8" s="349"/>
      <c r="N8" s="349"/>
      <c r="O8" s="349"/>
      <c r="P8" s="349"/>
      <c r="Q8" s="349"/>
      <c r="R8" s="349"/>
      <c r="S8" s="349"/>
      <c r="T8" s="349"/>
      <c r="U8" s="350"/>
      <c r="V8" s="13"/>
      <c r="W8" s="12"/>
      <c r="X8" s="12"/>
      <c r="Y8" s="12"/>
      <c r="Z8" s="12"/>
      <c r="AA8" s="12"/>
      <c r="AB8" s="12"/>
      <c r="AC8" s="12"/>
      <c r="AD8" s="12"/>
      <c r="AE8" s="12"/>
      <c r="AF8" s="12"/>
      <c r="AG8" s="12"/>
      <c r="AH8" s="12"/>
      <c r="AI8" s="12"/>
      <c r="AJ8" s="12"/>
      <c r="AK8" s="12"/>
      <c r="AL8" s="12"/>
      <c r="AM8" s="12"/>
      <c r="AN8" s="12"/>
      <c r="AO8" s="12"/>
      <c r="AP8" s="12"/>
      <c r="AQ8" s="12"/>
      <c r="AR8" s="12"/>
      <c r="AS8" s="12"/>
    </row>
    <row r="9" spans="1:45" ht="9.9499999999999993" customHeight="1" x14ac:dyDescent="0.25">
      <c r="L9" s="13"/>
      <c r="M9" s="13"/>
      <c r="N9" s="13"/>
      <c r="O9" s="13"/>
      <c r="P9" s="13"/>
      <c r="Q9" s="13"/>
      <c r="R9" s="13"/>
      <c r="S9" s="13"/>
      <c r="T9" s="13"/>
      <c r="U9" s="13"/>
      <c r="V9" s="13"/>
      <c r="W9" s="12"/>
      <c r="X9" s="12"/>
      <c r="Y9" s="12"/>
      <c r="Z9" s="12"/>
      <c r="AA9" s="12"/>
      <c r="AB9" s="12"/>
      <c r="AC9" s="12"/>
      <c r="AD9" s="12"/>
      <c r="AE9" s="12"/>
      <c r="AF9" s="12"/>
      <c r="AG9" s="12"/>
      <c r="AH9" s="12"/>
      <c r="AI9" s="12"/>
      <c r="AJ9" s="12"/>
      <c r="AK9" s="12"/>
      <c r="AL9" s="12"/>
      <c r="AM9" s="12"/>
      <c r="AN9" s="12"/>
      <c r="AO9" s="12"/>
      <c r="AP9" s="12"/>
      <c r="AQ9" s="12"/>
      <c r="AR9" s="12"/>
      <c r="AS9" s="12"/>
    </row>
    <row r="10" spans="1:45" ht="0.2" customHeight="1" x14ac:dyDescent="0.25">
      <c r="L10" s="13"/>
      <c r="M10" s="13"/>
      <c r="N10" s="13"/>
      <c r="O10" s="13"/>
      <c r="P10" s="13"/>
      <c r="Q10" s="13"/>
      <c r="R10" s="13"/>
      <c r="S10" s="13"/>
      <c r="T10" s="13"/>
      <c r="U10" s="13"/>
      <c r="V10" s="13"/>
      <c r="W10" s="12"/>
      <c r="X10" s="12"/>
      <c r="Y10" s="12"/>
      <c r="Z10" s="12"/>
      <c r="AA10" s="12"/>
      <c r="AB10" s="12"/>
      <c r="AC10" s="12"/>
      <c r="AD10" s="12"/>
      <c r="AE10" s="12"/>
      <c r="AF10" s="12"/>
      <c r="AG10" s="12"/>
      <c r="AH10" s="12"/>
      <c r="AI10" s="12"/>
      <c r="AJ10" s="12"/>
      <c r="AK10" s="12"/>
      <c r="AL10" s="12"/>
      <c r="AM10" s="12"/>
      <c r="AN10" s="12"/>
      <c r="AO10" s="12"/>
      <c r="AP10" s="12"/>
      <c r="AQ10" s="12"/>
      <c r="AR10" s="12"/>
      <c r="AS10" s="12"/>
    </row>
    <row r="11" spans="1:45" ht="17.100000000000001" customHeight="1" x14ac:dyDescent="0.2">
      <c r="B11" s="337" t="s">
        <v>100</v>
      </c>
      <c r="C11" s="338"/>
      <c r="D11" s="338"/>
      <c r="E11" s="338"/>
      <c r="F11" s="338"/>
      <c r="G11" s="338"/>
      <c r="H11" s="224"/>
      <c r="I11" s="224"/>
      <c r="J11" s="224"/>
      <c r="K11" s="224"/>
      <c r="L11" s="224"/>
      <c r="M11" s="224"/>
      <c r="N11" s="224"/>
      <c r="O11" s="224"/>
      <c r="P11" s="224"/>
      <c r="Q11" s="224"/>
      <c r="R11" s="224"/>
      <c r="S11" s="224"/>
      <c r="T11" s="224"/>
      <c r="U11" s="225"/>
    </row>
    <row r="12" spans="1:45" ht="9.9499999999999993" customHeight="1" x14ac:dyDescent="0.2">
      <c r="M12" s="17"/>
      <c r="N12" s="17"/>
      <c r="O12" s="17"/>
      <c r="P12" s="17"/>
      <c r="Q12" s="17"/>
    </row>
    <row r="13" spans="1:45" ht="17.100000000000001" customHeight="1" x14ac:dyDescent="0.3">
      <c r="B13" s="137"/>
      <c r="C13" s="351" t="s">
        <v>30</v>
      </c>
      <c r="D13" s="352"/>
      <c r="E13" s="351" t="str">
        <f>'Step 1-Emissions'!B22</f>
        <v>NaturalGas</v>
      </c>
      <c r="F13" s="353"/>
      <c r="G13" s="352"/>
      <c r="H13" s="351" t="str">
        <f>'Step 1-Emissions'!B23</f>
        <v>Thermal 2</v>
      </c>
      <c r="I13" s="353"/>
      <c r="J13" s="352"/>
      <c r="K13" s="351" t="str">
        <f>'Step 1-Emissions'!B24</f>
        <v>Thermal 3</v>
      </c>
      <c r="L13" s="353"/>
      <c r="M13" s="352"/>
      <c r="N13" s="137"/>
      <c r="O13" s="155"/>
      <c r="P13" s="156"/>
      <c r="Q13" s="156"/>
      <c r="R13" s="148"/>
      <c r="S13" s="148"/>
      <c r="T13" s="137"/>
      <c r="U13" s="137"/>
      <c r="V13" s="137"/>
    </row>
    <row r="14" spans="1:45" ht="17.100000000000001" customHeight="1" x14ac:dyDescent="0.3">
      <c r="B14" s="157" t="s">
        <v>101</v>
      </c>
      <c r="C14" s="154" t="s">
        <v>28</v>
      </c>
      <c r="D14" s="153" t="s">
        <v>85</v>
      </c>
      <c r="E14" s="152" t="str">
        <f>IF('Step 1-Emissions'!C22="","",'Step 1-Emissions'!C22)</f>
        <v>GJ</v>
      </c>
      <c r="F14" s="154" t="s">
        <v>28</v>
      </c>
      <c r="G14" s="153" t="s">
        <v>85</v>
      </c>
      <c r="H14" s="152" t="str">
        <f>IF('Step 1-Emissions'!C23="","",'Step 1-Emissions'!C23)</f>
        <v/>
      </c>
      <c r="I14" s="154" t="s">
        <v>28</v>
      </c>
      <c r="J14" s="153" t="s">
        <v>85</v>
      </c>
      <c r="K14" s="152" t="str">
        <f>IF('Step 1-Emissions'!C24="","",'Step 1-Emissions'!C24)</f>
        <v/>
      </c>
      <c r="L14" s="154" t="s">
        <v>28</v>
      </c>
      <c r="M14" s="153" t="s">
        <v>85</v>
      </c>
      <c r="N14" s="137"/>
      <c r="O14" s="148"/>
      <c r="P14" s="148"/>
      <c r="Q14" s="148"/>
      <c r="R14" s="148"/>
      <c r="S14" s="148"/>
      <c r="T14" s="137"/>
      <c r="U14" s="137"/>
      <c r="V14" s="137"/>
    </row>
    <row r="15" spans="1:45" ht="17.100000000000001" customHeight="1" x14ac:dyDescent="0.3">
      <c r="B15" s="158">
        <v>44927</v>
      </c>
      <c r="C15" s="159">
        <v>29003.49798008005</v>
      </c>
      <c r="D15" s="160">
        <f>C15*('Step 1-Emissions'!$D$17/'Step 1-Emissions'!$C$17)</f>
        <v>5800.6995960160102</v>
      </c>
      <c r="E15" s="159">
        <v>725.08744950200128</v>
      </c>
      <c r="F15" s="161" cm="1">
        <f t="array" ref="F15">IFERROR(_xlfn.XLOOKUP(1,('Admin - to be hidden'!$B$42:$B$61=$E$13)*('Admin - to be hidden'!$C$42:$C$61=$E$14),'Admin - to be hidden'!$D$42:$D$61)*$E15,"")</f>
        <v>201413.18041722273</v>
      </c>
      <c r="G15" s="160">
        <v>10513.768017779019</v>
      </c>
      <c r="H15" s="159"/>
      <c r="I15" s="161" t="str" cm="1">
        <f t="array" ref="I15">IFERROR(_xlfn.XLOOKUP(1,('Admin - to be hidden'!$B$42:$B$61=$H$13)*('Admin - to be hidden'!$C$42:$C$61=$H$14),'Admin - to be hidden'!$D$42:$D$61)*$H$15,"")</f>
        <v/>
      </c>
      <c r="J15" s="160"/>
      <c r="K15" s="159"/>
      <c r="L15" s="161" t="str" cm="1">
        <f t="array" ref="L15">IFERROR(_xlfn.XLOOKUP(1,('Admin - to be hidden'!$B$42:$B$61=$K$13)*('Admin - to be hidden'!$C$42:$C$61=$K$14),'Admin - to be hidden'!$D$42:$D$61)*$K$15,"")</f>
        <v/>
      </c>
      <c r="M15" s="160"/>
      <c r="N15" s="137"/>
      <c r="O15" s="155"/>
      <c r="P15" s="156"/>
      <c r="Q15" s="156"/>
      <c r="R15" s="148"/>
      <c r="S15" s="148"/>
      <c r="T15" s="137"/>
      <c r="U15" s="137"/>
      <c r="V15" s="137"/>
    </row>
    <row r="16" spans="1:45" ht="17.100000000000001" customHeight="1" x14ac:dyDescent="0.3">
      <c r="B16" s="162">
        <f>EDATE(B15,1)</f>
        <v>44958</v>
      </c>
      <c r="C16" s="163">
        <v>31172.789020178392</v>
      </c>
      <c r="D16" s="164">
        <f>C16*('Step 1-Emissions'!$D$17/'Step 1-Emissions'!$C$17)</f>
        <v>6234.5578040356786</v>
      </c>
      <c r="E16" s="163">
        <v>779.31972550445983</v>
      </c>
      <c r="F16" s="165" cm="1">
        <f t="array" ref="F16">IFERROR(_xlfn.XLOOKUP(1,('Admin - to be hidden'!$B$42:$B$61=$E$13)*('Admin - to be hidden'!$C$42:$C$61=$E$14),'Admin - to be hidden'!$D$42:$D$61)*$E16,"")</f>
        <v>216477.70152901678</v>
      </c>
      <c r="G16" s="164">
        <v>11300.136019814667</v>
      </c>
      <c r="H16" s="163"/>
      <c r="I16" s="165" t="str" cm="1">
        <f t="array" ref="I16">IFERROR(_xlfn.XLOOKUP(1,('Admin - to be hidden'!$B$42:$B$61=$H$13)*('Admin - to be hidden'!$C$42:$C$61=$H$14),'Admin - to be hidden'!$D$42:$D$61)*$H$15,"")</f>
        <v/>
      </c>
      <c r="J16" s="164"/>
      <c r="K16" s="163"/>
      <c r="L16" s="165" t="str" cm="1">
        <f t="array" ref="L16">IFERROR(_xlfn.XLOOKUP(1,('Admin - to be hidden'!$B$42:$B$61=$K$13)*('Admin - to be hidden'!$C$42:$C$61=$K$14),'Admin - to be hidden'!$D$42:$D$61)*$K$15,"")</f>
        <v/>
      </c>
      <c r="M16" s="164"/>
      <c r="N16" s="137"/>
      <c r="O16" s="166"/>
      <c r="P16" s="167"/>
      <c r="Q16" s="167"/>
      <c r="R16" s="137"/>
      <c r="S16" s="137"/>
      <c r="T16" s="137"/>
      <c r="U16" s="137"/>
      <c r="V16" s="137"/>
    </row>
    <row r="17" spans="1:22" ht="17.100000000000001" customHeight="1" x14ac:dyDescent="0.3">
      <c r="B17" s="162">
        <f t="shared" ref="B17:B26" si="0">EDATE(B16,1)</f>
        <v>44986</v>
      </c>
      <c r="C17" s="163">
        <v>29385.272336725659</v>
      </c>
      <c r="D17" s="164">
        <f>C17*('Step 1-Emissions'!$D$17/'Step 1-Emissions'!$C$17)</f>
        <v>5877.0544673451323</v>
      </c>
      <c r="E17" s="163">
        <v>734.63180841814153</v>
      </c>
      <c r="F17" s="165" cm="1">
        <f t="array" ref="F17">IFERROR(_xlfn.XLOOKUP(1,('Admin - to be hidden'!$B$42:$B$61=$E$13)*('Admin - to be hidden'!$C$42:$C$61=$E$14),'Admin - to be hidden'!$D$42:$D$61)*$E17,"")</f>
        <v>204064.39122726169</v>
      </c>
      <c r="G17" s="164">
        <v>10652.161222063052</v>
      </c>
      <c r="H17" s="163"/>
      <c r="I17" s="165" t="str" cm="1">
        <f t="array" ref="I17">IFERROR(_xlfn.XLOOKUP(1,('Admin - to be hidden'!$B$42:$B$61=$H$13)*('Admin - to be hidden'!$C$42:$C$61=$H$14),'Admin - to be hidden'!$D$42:$D$61)*$H$15,"")</f>
        <v/>
      </c>
      <c r="J17" s="164"/>
      <c r="K17" s="163"/>
      <c r="L17" s="165" t="str" cm="1">
        <f t="array" ref="L17">IFERROR(_xlfn.XLOOKUP(1,('Admin - to be hidden'!$B$42:$B$61=$K$13)*('Admin - to be hidden'!$C$42:$C$61=$K$14),'Admin - to be hidden'!$D$42:$D$61)*$K$15,"")</f>
        <v/>
      </c>
      <c r="M17" s="164"/>
      <c r="N17" s="137"/>
      <c r="O17" s="148"/>
      <c r="P17" s="148"/>
      <c r="Q17" s="148"/>
      <c r="R17" s="148"/>
      <c r="S17" s="148"/>
      <c r="T17" s="137"/>
      <c r="U17" s="168"/>
      <c r="V17" s="137"/>
    </row>
    <row r="18" spans="1:22" ht="17.100000000000001" customHeight="1" x14ac:dyDescent="0.3">
      <c r="B18" s="162">
        <f t="shared" si="0"/>
        <v>45017</v>
      </c>
      <c r="C18" s="163">
        <v>29226.895263561451</v>
      </c>
      <c r="D18" s="164">
        <f>C18*('Step 1-Emissions'!$D$17/'Step 1-Emissions'!$C$17)</f>
        <v>5845.379052712291</v>
      </c>
      <c r="E18" s="163">
        <v>730.67238158903615</v>
      </c>
      <c r="F18" s="165" cm="1">
        <f t="array" ref="F18">IFERROR(_xlfn.XLOOKUP(1,('Admin - to be hidden'!$B$42:$B$61=$E$13)*('Admin - to be hidden'!$C$42:$C$61=$E$14),'Admin - to be hidden'!$D$42:$D$61)*$E18,"")</f>
        <v>202964.5504413991</v>
      </c>
      <c r="G18" s="164">
        <v>10594.749533041024</v>
      </c>
      <c r="H18" s="163"/>
      <c r="I18" s="165" t="str" cm="1">
        <f t="array" ref="I18">IFERROR(_xlfn.XLOOKUP(1,('Admin - to be hidden'!$B$42:$B$61=$H$13)*('Admin - to be hidden'!$C$42:$C$61=$H$14),'Admin - to be hidden'!$D$42:$D$61)*$H$15,"")</f>
        <v/>
      </c>
      <c r="J18" s="164"/>
      <c r="K18" s="163"/>
      <c r="L18" s="165" t="str" cm="1">
        <f t="array" ref="L18">IFERROR(_xlfn.XLOOKUP(1,('Admin - to be hidden'!$B$42:$B$61=$K$13)*('Admin - to be hidden'!$C$42:$C$61=$K$14),'Admin - to be hidden'!$D$42:$D$61)*$K$15,"")</f>
        <v/>
      </c>
      <c r="M18" s="164"/>
      <c r="N18" s="137"/>
      <c r="O18" s="148"/>
      <c r="P18" s="148"/>
      <c r="Q18" s="148"/>
      <c r="R18" s="148"/>
      <c r="S18" s="148"/>
      <c r="T18" s="137"/>
      <c r="U18" s="137"/>
      <c r="V18" s="137"/>
    </row>
    <row r="19" spans="1:22" ht="17.100000000000001" customHeight="1" x14ac:dyDescent="0.3">
      <c r="B19" s="162">
        <f t="shared" si="0"/>
        <v>45047</v>
      </c>
      <c r="C19" s="163">
        <v>39240.026678931834</v>
      </c>
      <c r="D19" s="164">
        <f>C19*('Step 1-Emissions'!$D$17/'Step 1-Emissions'!$C$17)</f>
        <v>7848.0053357863671</v>
      </c>
      <c r="E19" s="163">
        <v>981.00066697329578</v>
      </c>
      <c r="F19" s="165" cm="1">
        <f t="array" ref="F19">IFERROR(_xlfn.XLOOKUP(1,('Admin - to be hidden'!$B$42:$B$61=$E$13)*('Admin - to be hidden'!$C$42:$C$61=$E$14),'Admin - to be hidden'!$D$42:$D$61)*$E19,"")</f>
        <v>272500.18527036015</v>
      </c>
      <c r="G19" s="164">
        <v>14224.509671112788</v>
      </c>
      <c r="H19" s="163"/>
      <c r="I19" s="165" t="str" cm="1">
        <f t="array" ref="I19">IFERROR(_xlfn.XLOOKUP(1,('Admin - to be hidden'!$B$42:$B$61=$H$13)*('Admin - to be hidden'!$C$42:$C$61=$H$14),'Admin - to be hidden'!$D$42:$D$61)*$H$15,"")</f>
        <v/>
      </c>
      <c r="J19" s="164"/>
      <c r="K19" s="163"/>
      <c r="L19" s="165" t="str" cm="1">
        <f t="array" ref="L19">IFERROR(_xlfn.XLOOKUP(1,('Admin - to be hidden'!$B$42:$B$61=$K$13)*('Admin - to be hidden'!$C$42:$C$61=$K$14),'Admin - to be hidden'!$D$42:$D$61)*$K$15,"")</f>
        <v/>
      </c>
      <c r="M19" s="164"/>
      <c r="N19" s="137"/>
      <c r="O19" s="155"/>
      <c r="P19" s="156"/>
      <c r="Q19" s="156"/>
      <c r="R19" s="148"/>
      <c r="S19" s="148"/>
      <c r="T19" s="137"/>
      <c r="U19" s="137"/>
      <c r="V19" s="137"/>
    </row>
    <row r="20" spans="1:22" ht="17.100000000000001" customHeight="1" x14ac:dyDescent="0.3">
      <c r="B20" s="162">
        <f t="shared" si="0"/>
        <v>45078</v>
      </c>
      <c r="C20" s="163">
        <v>29003.49798008005</v>
      </c>
      <c r="D20" s="164">
        <f>C20*('Step 1-Emissions'!$D$17/'Step 1-Emissions'!$C$17)</f>
        <v>5800.6995960160102</v>
      </c>
      <c r="E20" s="163">
        <v>725.08744950200128</v>
      </c>
      <c r="F20" s="165" cm="1">
        <f t="array" ref="F20">IFERROR(_xlfn.XLOOKUP(1,('Admin - to be hidden'!$B$42:$B$61=$E$13)*('Admin - to be hidden'!$C$42:$C$61=$E$14),'Admin - to be hidden'!$D$42:$D$61)*$E20,"")</f>
        <v>201413.18041722273</v>
      </c>
      <c r="G20" s="164">
        <v>10513.768017779019</v>
      </c>
      <c r="H20" s="163"/>
      <c r="I20" s="165" t="str" cm="1">
        <f t="array" ref="I20">IFERROR(_xlfn.XLOOKUP(1,('Admin - to be hidden'!$B$42:$B$61=$H$13)*('Admin - to be hidden'!$C$42:$C$61=$H$14),'Admin - to be hidden'!$D$42:$D$61)*$H$15,"")</f>
        <v/>
      </c>
      <c r="J20" s="164"/>
      <c r="K20" s="163"/>
      <c r="L20" s="165" t="str" cm="1">
        <f t="array" ref="L20">IFERROR(_xlfn.XLOOKUP(1,('Admin - to be hidden'!$B$42:$B$61=$K$13)*('Admin - to be hidden'!$C$42:$C$61=$K$14),'Admin - to be hidden'!$D$42:$D$61)*$K$15,"")</f>
        <v/>
      </c>
      <c r="M20" s="164"/>
      <c r="N20" s="137"/>
      <c r="O20" s="148"/>
      <c r="P20" s="148"/>
      <c r="Q20" s="148"/>
      <c r="R20" s="148"/>
      <c r="S20" s="148"/>
      <c r="T20" s="137"/>
      <c r="U20" s="137"/>
      <c r="V20" s="137"/>
    </row>
    <row r="21" spans="1:22" ht="17.100000000000001" customHeight="1" x14ac:dyDescent="0.3">
      <c r="B21" s="162">
        <f t="shared" si="0"/>
        <v>45108</v>
      </c>
      <c r="C21" s="163">
        <v>38770.265638191042</v>
      </c>
      <c r="D21" s="164">
        <f>C21*('Step 1-Emissions'!$D$17/'Step 1-Emissions'!$C$17)</f>
        <v>7754.0531276382089</v>
      </c>
      <c r="E21" s="163">
        <v>969.25664095477612</v>
      </c>
      <c r="F21" s="165" cm="1">
        <f t="array" ref="F21">IFERROR(_xlfn.XLOOKUP(1,('Admin - to be hidden'!$B$42:$B$61=$E$13)*('Admin - to be hidden'!$C$42:$C$61=$E$14),'Admin - to be hidden'!$D$42:$D$61)*$E21,"")</f>
        <v>269237.95582077134</v>
      </c>
      <c r="G21" s="164">
        <v>14054.221293844254</v>
      </c>
      <c r="H21" s="163"/>
      <c r="I21" s="165" t="str" cm="1">
        <f t="array" ref="I21">IFERROR(_xlfn.XLOOKUP(1,('Admin - to be hidden'!$B$42:$B$61=$H$13)*('Admin - to be hidden'!$C$42:$C$61=$H$14),'Admin - to be hidden'!$D$42:$D$61)*$H$15,"")</f>
        <v/>
      </c>
      <c r="J21" s="164"/>
      <c r="K21" s="163"/>
      <c r="L21" s="165" t="str" cm="1">
        <f t="array" ref="L21">IFERROR(_xlfn.XLOOKUP(1,('Admin - to be hidden'!$B$42:$B$61=$K$13)*('Admin - to be hidden'!$C$42:$C$61=$K$14),'Admin - to be hidden'!$D$42:$D$61)*$K$15,"")</f>
        <v/>
      </c>
      <c r="M21" s="164"/>
      <c r="N21" s="137"/>
      <c r="O21" s="155"/>
      <c r="P21" s="156"/>
      <c r="Q21" s="156"/>
      <c r="R21" s="148"/>
      <c r="S21" s="148"/>
      <c r="T21" s="137"/>
      <c r="U21" s="137"/>
      <c r="V21" s="137"/>
    </row>
    <row r="22" spans="1:22" ht="17.100000000000001" customHeight="1" x14ac:dyDescent="0.3">
      <c r="B22" s="162">
        <f t="shared" si="0"/>
        <v>45139</v>
      </c>
      <c r="C22" s="163">
        <v>36439.290866676034</v>
      </c>
      <c r="D22" s="164">
        <f>C22*('Step 1-Emissions'!$D$17/'Step 1-Emissions'!$C$17)</f>
        <v>7287.8581733352075</v>
      </c>
      <c r="E22" s="163">
        <v>910.98227166690083</v>
      </c>
      <c r="F22" s="165" cm="1">
        <f t="array" ref="F22">IFERROR(_xlfn.XLOOKUP(1,('Admin - to be hidden'!$B$42:$B$61=$E$13)*('Admin - to be hidden'!$C$42:$C$61=$E$14),'Admin - to be hidden'!$D$42:$D$61)*$E22,"")</f>
        <v>253050.63101858378</v>
      </c>
      <c r="G22" s="164">
        <v>13209.242939170063</v>
      </c>
      <c r="H22" s="163"/>
      <c r="I22" s="165" t="str" cm="1">
        <f t="array" ref="I22">IFERROR(_xlfn.XLOOKUP(1,('Admin - to be hidden'!$B$42:$B$61=$H$13)*('Admin - to be hidden'!$C$42:$C$61=$H$14),'Admin - to be hidden'!$D$42:$D$61)*$H$15,"")</f>
        <v/>
      </c>
      <c r="J22" s="164"/>
      <c r="K22" s="163"/>
      <c r="L22" s="165" t="str" cm="1">
        <f t="array" ref="L22">IFERROR(_xlfn.XLOOKUP(1,('Admin - to be hidden'!$B$42:$B$61=$K$13)*('Admin - to be hidden'!$C$42:$C$61=$K$14),'Admin - to be hidden'!$D$42:$D$61)*$K$15,"")</f>
        <v/>
      </c>
      <c r="M22" s="164"/>
      <c r="N22" s="137"/>
      <c r="O22" s="166"/>
      <c r="P22" s="167"/>
      <c r="Q22" s="167"/>
      <c r="R22" s="137"/>
      <c r="S22" s="137"/>
      <c r="T22" s="137"/>
      <c r="U22" s="137"/>
      <c r="V22" s="137"/>
    </row>
    <row r="23" spans="1:22" ht="17.100000000000001" customHeight="1" x14ac:dyDescent="0.3">
      <c r="B23" s="162">
        <f t="shared" si="0"/>
        <v>45170</v>
      </c>
      <c r="C23" s="163">
        <v>34237.376577366529</v>
      </c>
      <c r="D23" s="164">
        <f>C23*('Step 1-Emissions'!$D$17/'Step 1-Emissions'!$C$17)</f>
        <v>6847.4753154733062</v>
      </c>
      <c r="E23" s="163">
        <v>855.93441443416327</v>
      </c>
      <c r="F23" s="165" cm="1">
        <f t="array" ref="F23">IFERROR(_xlfn.XLOOKUP(1,('Admin - to be hidden'!$B$42:$B$61=$E$13)*('Admin - to be hidden'!$C$42:$C$61=$E$14),'Admin - to be hidden'!$D$42:$D$61)*$E23,"")</f>
        <v>237759.55956504555</v>
      </c>
      <c r="G23" s="164">
        <v>12411.049009295368</v>
      </c>
      <c r="H23" s="163"/>
      <c r="I23" s="165" t="str" cm="1">
        <f t="array" ref="I23">IFERROR(_xlfn.XLOOKUP(1,('Admin - to be hidden'!$B$42:$B$61=$H$13)*('Admin - to be hidden'!$C$42:$C$61=$H$14),'Admin - to be hidden'!$D$42:$D$61)*$H$15,"")</f>
        <v/>
      </c>
      <c r="J23" s="164"/>
      <c r="K23" s="163"/>
      <c r="L23" s="165" t="str" cm="1">
        <f t="array" ref="L23">IFERROR(_xlfn.XLOOKUP(1,('Admin - to be hidden'!$B$42:$B$61=$K$13)*('Admin - to be hidden'!$C$42:$C$61=$K$14),'Admin - to be hidden'!$D$42:$D$61)*$K$15,"")</f>
        <v/>
      </c>
      <c r="M23" s="164"/>
      <c r="N23" s="137"/>
      <c r="O23" s="166"/>
      <c r="P23" s="167"/>
      <c r="Q23" s="167"/>
      <c r="R23" s="137"/>
      <c r="S23" s="137"/>
      <c r="T23" s="137"/>
      <c r="U23" s="137"/>
      <c r="V23" s="137"/>
    </row>
    <row r="24" spans="1:22" s="13" customFormat="1" ht="17.100000000000001" customHeight="1" x14ac:dyDescent="0.3">
      <c r="B24" s="162">
        <f t="shared" si="0"/>
        <v>45200</v>
      </c>
      <c r="C24" s="163">
        <v>29003.49798008005</v>
      </c>
      <c r="D24" s="164">
        <f>C24*('Step 1-Emissions'!$D$17/'Step 1-Emissions'!$C$17)</f>
        <v>5800.6995960160102</v>
      </c>
      <c r="E24" s="163">
        <v>725.08744950200128</v>
      </c>
      <c r="F24" s="165" cm="1">
        <f t="array" ref="F24">IFERROR(_xlfn.XLOOKUP(1,('Admin - to be hidden'!$B$42:$B$61=$E$13)*('Admin - to be hidden'!$C$42:$C$61=$E$14),'Admin - to be hidden'!$D$42:$D$61)*$E24,"")</f>
        <v>201413.18041722273</v>
      </c>
      <c r="G24" s="164">
        <v>10513.768017779019</v>
      </c>
      <c r="H24" s="163"/>
      <c r="I24" s="165" t="str" cm="1">
        <f t="array" ref="I24">IFERROR(_xlfn.XLOOKUP(1,('Admin - to be hidden'!$B$42:$B$61=$H$13)*('Admin - to be hidden'!$C$42:$C$61=$H$14),'Admin - to be hidden'!$D$42:$D$61)*$H$15,"")</f>
        <v/>
      </c>
      <c r="J24" s="164"/>
      <c r="K24" s="163"/>
      <c r="L24" s="165" t="str" cm="1">
        <f t="array" ref="L24">IFERROR(_xlfn.XLOOKUP(1,('Admin - to be hidden'!$B$42:$B$61=$K$13)*('Admin - to be hidden'!$C$42:$C$61=$K$14),'Admin - to be hidden'!$D$42:$D$61)*$K$15,"")</f>
        <v/>
      </c>
      <c r="M24" s="164"/>
      <c r="N24" s="131"/>
      <c r="O24" s="169"/>
      <c r="P24" s="170"/>
      <c r="Q24" s="170"/>
      <c r="R24" s="131"/>
      <c r="S24" s="131"/>
      <c r="T24" s="131"/>
      <c r="U24" s="131"/>
      <c r="V24" s="131"/>
    </row>
    <row r="25" spans="1:22" ht="17.100000000000001" customHeight="1" x14ac:dyDescent="0.3">
      <c r="B25" s="162">
        <f t="shared" si="0"/>
        <v>45231</v>
      </c>
      <c r="C25" s="163">
        <v>37892.649041819212</v>
      </c>
      <c r="D25" s="164">
        <f>C25*('Step 1-Emissions'!$D$17/'Step 1-Emissions'!$C$17)</f>
        <v>7578.5298083638427</v>
      </c>
      <c r="E25" s="163">
        <v>947.31622604548022</v>
      </c>
      <c r="F25" s="165" cm="1">
        <f t="array" ref="F25">IFERROR(_xlfn.XLOOKUP(1,('Admin - to be hidden'!$B$42:$B$61=$E$13)*('Admin - to be hidden'!$C$42:$C$61=$E$14),'Admin - to be hidden'!$D$42:$D$61)*$E25,"")</f>
        <v>263143.39612374472</v>
      </c>
      <c r="G25" s="164">
        <v>13736.085277659464</v>
      </c>
      <c r="H25" s="163"/>
      <c r="I25" s="165" t="str" cm="1">
        <f t="array" ref="I25">IFERROR(_xlfn.XLOOKUP(1,('Admin - to be hidden'!$B$42:$B$61=$H$13)*('Admin - to be hidden'!$C$42:$C$61=$H$14),'Admin - to be hidden'!$D$42:$D$61)*$H$15,"")</f>
        <v/>
      </c>
      <c r="J25" s="164"/>
      <c r="K25" s="163"/>
      <c r="L25" s="165" t="str" cm="1">
        <f t="array" ref="L25">IFERROR(_xlfn.XLOOKUP(1,('Admin - to be hidden'!$B$42:$B$61=$K$13)*('Admin - to be hidden'!$C$42:$C$61=$K$14),'Admin - to be hidden'!$D$42:$D$61)*$K$15,"")</f>
        <v/>
      </c>
      <c r="M25" s="164"/>
      <c r="N25" s="137"/>
      <c r="O25" s="166"/>
      <c r="P25" s="167"/>
      <c r="Q25" s="167"/>
      <c r="R25" s="137"/>
      <c r="S25" s="137"/>
      <c r="T25" s="137"/>
      <c r="U25" s="137"/>
      <c r="V25" s="137"/>
    </row>
    <row r="26" spans="1:22" s="13" customFormat="1" ht="17.100000000000001" customHeight="1" x14ac:dyDescent="0.3">
      <c r="B26" s="162">
        <f t="shared" si="0"/>
        <v>45261</v>
      </c>
      <c r="C26" s="163">
        <v>36624.940636309737</v>
      </c>
      <c r="D26" s="171">
        <f>C26*('Step 1-Emissions'!$D$17/'Step 1-Emissions'!$C$17)</f>
        <v>7324.9881272619477</v>
      </c>
      <c r="E26" s="163">
        <v>915.62351590774347</v>
      </c>
      <c r="F26" s="165" cm="1">
        <f t="array" ref="F26">IFERROR(_xlfn.XLOOKUP(1,('Admin - to be hidden'!$B$42:$B$61=$E$13)*('Admin - to be hidden'!$C$42:$C$61=$E$14),'Admin - to be hidden'!$D$42:$D$61)*$E26,"")</f>
        <v>254339.86552992894</v>
      </c>
      <c r="G26" s="164">
        <v>13276.540980662281</v>
      </c>
      <c r="H26" s="163"/>
      <c r="I26" s="165" t="str" cm="1">
        <f t="array" ref="I26">IFERROR(_xlfn.XLOOKUP(1,('Admin - to be hidden'!$B$42:$B$61=$H$13)*('Admin - to be hidden'!$C$42:$C$61=$H$14),'Admin - to be hidden'!$D$42:$D$61)*$H$15,"")</f>
        <v/>
      </c>
      <c r="J26" s="164"/>
      <c r="K26" s="163"/>
      <c r="L26" s="165" t="str" cm="1">
        <f t="array" ref="L26">IFERROR(_xlfn.XLOOKUP(1,('Admin - to be hidden'!$B$42:$B$61=$K$13)*('Admin - to be hidden'!$C$42:$C$61=$K$14),'Admin - to be hidden'!$D$42:$D$61)*$K$15,"")</f>
        <v/>
      </c>
      <c r="M26" s="164"/>
      <c r="N26" s="131"/>
      <c r="O26" s="172"/>
      <c r="P26" s="135"/>
      <c r="Q26" s="173"/>
      <c r="R26" s="131"/>
      <c r="S26" s="131"/>
      <c r="T26" s="131"/>
      <c r="U26" s="131"/>
      <c r="V26" s="131"/>
    </row>
    <row r="27" spans="1:22" s="13" customFormat="1" ht="17.100000000000001" customHeight="1" x14ac:dyDescent="0.3">
      <c r="B27" s="174" t="s">
        <v>14</v>
      </c>
      <c r="C27" s="175">
        <f t="shared" ref="C27:M27" si="1">SUM(C15:C26)</f>
        <v>400000.00000000012</v>
      </c>
      <c r="D27" s="176">
        <f t="shared" si="1"/>
        <v>80000.000000000029</v>
      </c>
      <c r="E27" s="175">
        <f t="shared" si="1"/>
        <v>10000.000000000002</v>
      </c>
      <c r="F27" s="177">
        <f t="shared" si="1"/>
        <v>2777777.7777777798</v>
      </c>
      <c r="G27" s="176">
        <f t="shared" si="1"/>
        <v>145000</v>
      </c>
      <c r="H27" s="175">
        <f t="shared" si="1"/>
        <v>0</v>
      </c>
      <c r="I27" s="177">
        <f t="shared" si="1"/>
        <v>0</v>
      </c>
      <c r="J27" s="176">
        <f t="shared" si="1"/>
        <v>0</v>
      </c>
      <c r="K27" s="175">
        <f t="shared" si="1"/>
        <v>0</v>
      </c>
      <c r="L27" s="177">
        <f t="shared" si="1"/>
        <v>0</v>
      </c>
      <c r="M27" s="176">
        <f t="shared" si="1"/>
        <v>0</v>
      </c>
      <c r="N27" s="131"/>
      <c r="O27" s="172"/>
      <c r="P27" s="135"/>
      <c r="Q27" s="173"/>
      <c r="R27" s="131"/>
      <c r="S27" s="131"/>
      <c r="T27" s="131"/>
      <c r="U27" s="131"/>
      <c r="V27" s="131"/>
    </row>
    <row r="28" spans="1:22" ht="9.9499999999999993" customHeight="1" x14ac:dyDescent="0.25">
      <c r="B28" s="137"/>
      <c r="C28" s="137"/>
      <c r="D28" s="137"/>
      <c r="E28" s="137"/>
      <c r="F28" s="137"/>
      <c r="G28" s="137"/>
      <c r="H28" s="137"/>
      <c r="I28" s="137"/>
      <c r="J28" s="137"/>
      <c r="K28" s="178"/>
      <c r="L28" s="137"/>
      <c r="M28" s="137"/>
      <c r="N28" s="137"/>
      <c r="O28" s="137"/>
      <c r="P28" s="178"/>
      <c r="Q28" s="137"/>
      <c r="R28" s="137"/>
      <c r="S28" s="137"/>
      <c r="T28" s="137"/>
      <c r="U28" s="137"/>
      <c r="V28" s="137"/>
    </row>
    <row r="29" spans="1:22" ht="17.100000000000001" customHeight="1" x14ac:dyDescent="0.25">
      <c r="A29" s="223"/>
      <c r="B29" s="345" t="s">
        <v>76</v>
      </c>
      <c r="C29" s="346"/>
      <c r="D29" s="346"/>
      <c r="E29" s="346"/>
      <c r="F29" s="346"/>
      <c r="G29" s="346"/>
      <c r="H29" s="346"/>
      <c r="I29" s="346"/>
      <c r="J29" s="346"/>
      <c r="K29" s="346"/>
      <c r="L29" s="346"/>
      <c r="M29" s="346"/>
      <c r="N29" s="346"/>
      <c r="O29" s="346"/>
      <c r="P29" s="346"/>
      <c r="Q29" s="346"/>
      <c r="R29" s="346"/>
      <c r="S29" s="346"/>
      <c r="T29" s="346"/>
      <c r="U29" s="347"/>
      <c r="V29" s="137"/>
    </row>
    <row r="30" spans="1:22" ht="13.5" x14ac:dyDescent="0.25">
      <c r="B30" s="137"/>
      <c r="C30" s="137"/>
      <c r="D30" s="137"/>
      <c r="E30" s="137"/>
      <c r="F30" s="137"/>
      <c r="G30" s="137"/>
      <c r="H30" s="137"/>
      <c r="I30" s="137"/>
      <c r="J30" s="179"/>
      <c r="K30" s="137"/>
      <c r="L30" s="137"/>
      <c r="M30" s="137"/>
      <c r="N30" s="137"/>
      <c r="O30" s="137"/>
      <c r="P30" s="137"/>
      <c r="Q30" s="137"/>
      <c r="R30" s="137"/>
      <c r="S30" s="137"/>
      <c r="T30" s="137"/>
      <c r="U30" s="137"/>
      <c r="V30" s="137"/>
    </row>
    <row r="31" spans="1:22" ht="13.5" x14ac:dyDescent="0.25">
      <c r="B31" s="137"/>
      <c r="C31" s="195"/>
      <c r="D31" s="137"/>
      <c r="E31" s="137"/>
      <c r="F31" s="137"/>
      <c r="G31" s="137"/>
      <c r="H31" s="137"/>
      <c r="I31" s="137"/>
      <c r="J31" s="137"/>
      <c r="K31" s="137"/>
      <c r="L31" s="137"/>
      <c r="M31" s="137"/>
      <c r="N31" s="137"/>
      <c r="O31" s="137"/>
      <c r="P31" s="137"/>
      <c r="Q31" s="137"/>
      <c r="R31" s="137"/>
      <c r="S31" s="137"/>
      <c r="T31" s="137"/>
      <c r="U31" s="137"/>
      <c r="V31" s="137"/>
    </row>
    <row r="32" spans="1:22" ht="13.5" x14ac:dyDescent="0.25">
      <c r="B32" s="137"/>
      <c r="C32" s="195"/>
      <c r="D32" s="137"/>
      <c r="E32" s="137"/>
      <c r="F32" s="137"/>
      <c r="G32" s="137"/>
      <c r="H32" s="137"/>
      <c r="I32" s="137"/>
      <c r="J32" s="137"/>
      <c r="K32" s="137"/>
      <c r="L32" s="137"/>
      <c r="M32" s="137"/>
      <c r="N32" s="137"/>
      <c r="O32" s="137"/>
      <c r="P32" s="137"/>
      <c r="Q32" s="137"/>
      <c r="R32" s="137"/>
      <c r="S32" s="137"/>
      <c r="T32" s="137"/>
      <c r="U32" s="137"/>
      <c r="V32" s="137"/>
    </row>
    <row r="33" spans="2:6" ht="13.5" x14ac:dyDescent="0.25">
      <c r="C33" s="195"/>
      <c r="D33" s="137"/>
      <c r="E33" s="137"/>
      <c r="F33" s="137"/>
    </row>
    <row r="34" spans="2:6" ht="13.5" x14ac:dyDescent="0.25">
      <c r="C34" s="195"/>
      <c r="D34" s="137"/>
      <c r="E34" s="137"/>
      <c r="F34" s="137"/>
    </row>
    <row r="35" spans="2:6" ht="13.5" x14ac:dyDescent="0.25">
      <c r="C35" s="195"/>
      <c r="D35" s="137"/>
      <c r="E35" s="137"/>
      <c r="F35" s="137"/>
    </row>
    <row r="36" spans="2:6" ht="13.5" x14ac:dyDescent="0.25">
      <c r="C36" s="195"/>
      <c r="D36" s="137"/>
      <c r="E36" s="137"/>
      <c r="F36" s="137"/>
    </row>
    <row r="37" spans="2:6" ht="13.5" x14ac:dyDescent="0.25">
      <c r="C37" s="195"/>
      <c r="D37" s="137"/>
      <c r="E37" s="137"/>
      <c r="F37" s="137"/>
    </row>
    <row r="38" spans="2:6" ht="13.5" x14ac:dyDescent="0.25">
      <c r="C38" s="195"/>
      <c r="D38" s="137"/>
      <c r="E38" s="137"/>
      <c r="F38" s="137"/>
    </row>
    <row r="39" spans="2:6" ht="13.5" x14ac:dyDescent="0.25">
      <c r="C39" s="195"/>
      <c r="D39" s="137"/>
      <c r="E39" s="137"/>
      <c r="F39" s="137"/>
    </row>
    <row r="40" spans="2:6" ht="13.5" x14ac:dyDescent="0.25">
      <c r="C40" s="195"/>
      <c r="D40" s="137"/>
      <c r="E40" s="137"/>
      <c r="F40" s="137"/>
    </row>
    <row r="41" spans="2:6" ht="13.5" x14ac:dyDescent="0.25">
      <c r="C41" s="195"/>
      <c r="D41" s="137"/>
      <c r="E41" s="137"/>
      <c r="F41" s="137"/>
    </row>
    <row r="42" spans="2:6" ht="13.5" x14ac:dyDescent="0.25">
      <c r="B42" s="17"/>
      <c r="C42" s="195"/>
      <c r="D42" s="137"/>
      <c r="E42" s="137"/>
      <c r="F42" s="137"/>
    </row>
    <row r="43" spans="2:6" ht="13.5" x14ac:dyDescent="0.25">
      <c r="B43" s="17"/>
      <c r="C43" s="195"/>
    </row>
    <row r="44" spans="2:6" ht="13.5" x14ac:dyDescent="0.25">
      <c r="B44" s="17"/>
      <c r="C44" s="137"/>
    </row>
    <row r="45" spans="2:6" x14ac:dyDescent="0.2">
      <c r="B45" s="17"/>
    </row>
    <row r="46" spans="2:6" x14ac:dyDescent="0.2">
      <c r="B46" s="17"/>
    </row>
    <row r="48" spans="2:6" x14ac:dyDescent="0.2">
      <c r="B48" s="17"/>
    </row>
    <row r="49" spans="2:2" x14ac:dyDescent="0.2">
      <c r="B49" s="17"/>
    </row>
  </sheetData>
  <sheetProtection formatColumns="0" formatRows="0"/>
  <mergeCells count="7">
    <mergeCell ref="B29:U29"/>
    <mergeCell ref="B8:U8"/>
    <mergeCell ref="C13:D13"/>
    <mergeCell ref="E13:G13"/>
    <mergeCell ref="H13:J13"/>
    <mergeCell ref="K13:M13"/>
    <mergeCell ref="B11:G11"/>
  </mergeCells>
  <dataValidations count="10">
    <dataValidation type="decimal" errorStyle="warning" operator="greaterThanOrEqual" allowBlank="1" showInputMessage="1" showErrorMessage="1" error="Value should be positive unless this a correction due to an estimated billing previously" sqref="M16:M26 C26 D16:E26 J16:K26 G16:H26" xr:uid="{BD7E0DD4-6F23-44D8-B4CE-C8BD0DFC1962}">
      <formula1>0</formula1>
    </dataValidation>
    <dataValidation allowBlank="1" showInputMessage="1" showErrorMessage="1" prompt="Enter the first month of your 12 month data period" sqref="B15" xr:uid="{27FD7E37-EA86-4828-B75A-5E55C446B147}"/>
    <dataValidation type="decimal" errorStyle="warning" operator="greaterThanOrEqual" allowBlank="1" showInputMessage="1" showErrorMessage="1" error="Value should be positive unless this a correction due to an estimated billing previously" prompt="Enter your sites electricity consumption for the corresponding month." sqref="C15:C25" xr:uid="{FB57737B-4C7A-42DF-B11F-B861FFCB6EAE}">
      <formula1>0</formula1>
    </dataValidation>
    <dataValidation type="decimal" errorStyle="warning" operator="greaterThanOrEqual" allowBlank="1" showInputMessage="1" showErrorMessage="1" error="Value should be positive unless this a correction due to an estimated billing previously" prompt="Enter your sites electricity spend for the corresponding month." sqref="D15" xr:uid="{6FF070A4-74D2-4D6E-8E45-5E3A99823CF8}">
      <formula1>0</formula1>
    </dataValidation>
    <dataValidation type="decimal" errorStyle="warning" operator="greaterThanOrEqual" allowBlank="1" showInputMessage="1" showErrorMessage="1" error="Value should be positive unless this a correction due to an estimated billing previously" prompt="If applicable enter your sites primary thermal fuel consumption for the corresponding month." sqref="E15" xr:uid="{266C510F-1D65-4598-AAB5-F0F2ACC37B73}">
      <formula1>0</formula1>
    </dataValidation>
    <dataValidation type="decimal" errorStyle="warning" operator="greaterThanOrEqual" allowBlank="1" showInputMessage="1" showErrorMessage="1" error="Value should be positive unless this a correction due to an estimated billing previously" prompt="If applicable enter your sites primary thermal fuel spend for the corresponding month." sqref="G15" xr:uid="{5053784C-8518-42B5-A3FA-0CB37682912E}">
      <formula1>0</formula1>
    </dataValidation>
    <dataValidation type="decimal" errorStyle="warning" operator="greaterThanOrEqual" allowBlank="1" showInputMessage="1" showErrorMessage="1" error="Value should be positive unless this a correction due to an estimated billing previously" prompt="If applicable enter your sites secondary thermal fuel consumption for the corresponding month." sqref="H15" xr:uid="{1AECC63D-C337-46B1-A1A3-6AA93AFCABA9}">
      <formula1>0</formula1>
    </dataValidation>
    <dataValidation type="decimal" errorStyle="warning" operator="greaterThanOrEqual" allowBlank="1" showInputMessage="1" showErrorMessage="1" error="Value should be positive unless this a correction due to an estimated billing previously" prompt="If applicable enter your sites secondary thermal fuel spend for the corresponding month." sqref="J15" xr:uid="{17BA401A-BAA7-430A-8F19-9958F56AB6D5}">
      <formula1>0</formula1>
    </dataValidation>
    <dataValidation type="decimal" errorStyle="warning" operator="greaterThanOrEqual" allowBlank="1" showInputMessage="1" showErrorMessage="1" error="Value should be positive unless this a correction due to an estimated billing previously" prompt="If applicable enter your sites additional thermal fuel consumption for the corresponding month." sqref="K15" xr:uid="{88F7912A-3FFF-4999-8513-32BDC9E7259B}">
      <formula1>0</formula1>
    </dataValidation>
    <dataValidation type="decimal" errorStyle="warning" operator="greaterThanOrEqual" allowBlank="1" showInputMessage="1" showErrorMessage="1" error="Value should be positive unless this a correction due to an estimated billing previously" prompt="If applicable enter your sites additional thermal fuel spend for the corresponding month." sqref="M15" xr:uid="{0EEC866E-F753-4BF9-A7F7-4602C2C30332}">
      <formula1>0</formula1>
    </dataValidation>
  </dataValidations>
  <pageMargins left="0.7" right="0.7" top="0.75" bottom="0.75" header="0.3" footer="0.3"/>
  <pageSetup orientation="portrait" r:id="rId1"/>
  <ignoredErrors>
    <ignoredError sqref="F15:F26 I15:I26 L15:L26 D15:D2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325FE-8CCD-4028-8802-40B15EDB2B08}">
  <sheetPr codeName="Sheet14">
    <tabColor rgb="FF41B496"/>
  </sheetPr>
  <dimension ref="A1:X73"/>
  <sheetViews>
    <sheetView zoomScaleNormal="100" workbookViewId="0">
      <selection activeCell="L33" sqref="L33"/>
    </sheetView>
  </sheetViews>
  <sheetFormatPr defaultColWidth="9.140625" defaultRowHeight="12.75" x14ac:dyDescent="0.2"/>
  <cols>
    <col min="1" max="1" width="1.5703125" style="11" customWidth="1"/>
    <col min="2" max="2" width="20.140625" style="11" customWidth="1"/>
    <col min="3" max="3" width="20.5703125" style="11" customWidth="1"/>
    <col min="4" max="4" width="34.85546875" style="11" customWidth="1"/>
    <col min="5" max="5" width="26.85546875" style="11" bestFit="1" customWidth="1"/>
    <col min="6" max="6" width="20.5703125" style="11" customWidth="1"/>
    <col min="7" max="7" width="22.5703125" style="11" customWidth="1"/>
    <col min="8" max="8" width="20.5703125" style="11" customWidth="1"/>
    <col min="9" max="9" width="23.140625" style="11" customWidth="1"/>
    <col min="10" max="10" width="26" style="11" customWidth="1"/>
    <col min="11" max="11" width="5.42578125" style="11" customWidth="1"/>
    <col min="12" max="12" width="15.42578125" style="11" customWidth="1"/>
    <col min="13" max="13" width="9.140625" style="11" customWidth="1"/>
    <col min="14" max="14" width="18.85546875" style="11" customWidth="1"/>
    <col min="15" max="15" width="1.5703125" style="11" customWidth="1"/>
    <col min="16" max="16" width="9.140625" style="11" customWidth="1"/>
    <col min="17" max="17" width="9.42578125" style="11" customWidth="1"/>
    <col min="18" max="19" width="9.140625" style="11"/>
    <col min="20" max="20" width="19.85546875" style="11" customWidth="1"/>
    <col min="21" max="16384" width="9.140625" style="11"/>
  </cols>
  <sheetData>
    <row r="1" spans="1:16" s="125" customFormat="1" ht="15" customHeight="1" x14ac:dyDescent="0.25">
      <c r="C1" s="133"/>
      <c r="D1" s="133"/>
    </row>
    <row r="2" spans="1:16" s="125" customFormat="1" ht="34.5" x14ac:dyDescent="0.45">
      <c r="B2" s="126" t="s">
        <v>57</v>
      </c>
      <c r="C2" s="133"/>
      <c r="D2" s="133"/>
    </row>
    <row r="3" spans="1:16" s="125" customFormat="1" ht="27" customHeight="1" x14ac:dyDescent="0.45">
      <c r="B3" s="128" t="s">
        <v>260</v>
      </c>
      <c r="C3" s="133"/>
      <c r="D3" s="133"/>
    </row>
    <row r="4" spans="1:16" s="125" customFormat="1" ht="27" customHeight="1" x14ac:dyDescent="0.45">
      <c r="B4" s="128" t="s">
        <v>261</v>
      </c>
      <c r="C4" s="133"/>
      <c r="D4" s="133"/>
    </row>
    <row r="5" spans="1:16" s="125" customFormat="1" ht="15" customHeight="1" x14ac:dyDescent="0.25">
      <c r="A5" s="129"/>
      <c r="B5" s="129"/>
      <c r="C5" s="134"/>
      <c r="D5" s="134"/>
      <c r="E5" s="129"/>
      <c r="F5" s="129"/>
      <c r="G5" s="129"/>
      <c r="H5" s="129"/>
      <c r="I5" s="129"/>
      <c r="J5" s="129"/>
      <c r="K5" s="129"/>
      <c r="L5" s="129"/>
      <c r="M5" s="129"/>
      <c r="N5" s="129"/>
      <c r="O5" s="129"/>
      <c r="P5" s="129"/>
    </row>
    <row r="6" spans="1:16" ht="5.0999999999999996" customHeight="1" x14ac:dyDescent="0.25">
      <c r="B6" s="13"/>
    </row>
    <row r="7" spans="1:16" ht="17.100000000000001" customHeight="1" x14ac:dyDescent="0.3">
      <c r="A7" s="137"/>
      <c r="B7" s="135" t="s">
        <v>103</v>
      </c>
      <c r="C7" s="137"/>
      <c r="D7" s="137"/>
      <c r="E7" s="137"/>
      <c r="F7" s="137"/>
      <c r="G7" s="137"/>
      <c r="H7" s="137"/>
      <c r="I7" s="137"/>
      <c r="J7" s="137"/>
      <c r="K7" s="137"/>
      <c r="L7" s="137"/>
      <c r="M7" s="137"/>
      <c r="N7" s="137"/>
    </row>
    <row r="8" spans="1:16" ht="17.100000000000001" customHeight="1" x14ac:dyDescent="0.3">
      <c r="A8" s="137"/>
      <c r="B8" s="135" t="s">
        <v>104</v>
      </c>
      <c r="C8" s="137"/>
      <c r="D8" s="137"/>
      <c r="E8" s="137"/>
      <c r="F8" s="137"/>
      <c r="G8" s="137"/>
      <c r="H8" s="137"/>
      <c r="I8" s="137"/>
      <c r="J8" s="137"/>
      <c r="K8" s="137"/>
      <c r="L8" s="137"/>
      <c r="M8" s="137"/>
      <c r="N8" s="137"/>
    </row>
    <row r="9" spans="1:16" ht="17.100000000000001" customHeight="1" x14ac:dyDescent="0.3">
      <c r="A9" s="137"/>
      <c r="B9" s="135" t="s">
        <v>105</v>
      </c>
      <c r="C9" s="137"/>
      <c r="D9" s="137"/>
      <c r="E9" s="137"/>
      <c r="F9" s="137"/>
      <c r="G9" s="137"/>
      <c r="H9" s="137"/>
      <c r="I9" s="137"/>
      <c r="J9" s="137"/>
      <c r="K9" s="137"/>
      <c r="L9" s="137"/>
      <c r="M9" s="137"/>
      <c r="N9" s="137"/>
    </row>
    <row r="10" spans="1:16" ht="5.0999999999999996" customHeight="1" x14ac:dyDescent="0.25">
      <c r="A10" s="137"/>
      <c r="B10" s="137"/>
      <c r="C10" s="137"/>
      <c r="D10" s="137"/>
      <c r="E10" s="137"/>
      <c r="F10" s="137"/>
      <c r="G10" s="137"/>
      <c r="H10" s="137"/>
      <c r="I10" s="137"/>
      <c r="J10" s="137"/>
      <c r="K10" s="137"/>
      <c r="L10" s="137"/>
      <c r="M10" s="137"/>
      <c r="N10" s="137"/>
    </row>
    <row r="11" spans="1:16" ht="20.25" customHeight="1" x14ac:dyDescent="0.25">
      <c r="A11" s="137"/>
      <c r="B11" s="220" t="s">
        <v>106</v>
      </c>
      <c r="C11" s="221"/>
      <c r="D11" s="221"/>
      <c r="E11" s="221"/>
      <c r="F11" s="221"/>
      <c r="G11" s="221"/>
      <c r="H11" s="221"/>
      <c r="I11" s="221"/>
      <c r="J11" s="221"/>
      <c r="K11" s="221"/>
      <c r="L11" s="221"/>
      <c r="M11" s="221"/>
      <c r="N11" s="222"/>
    </row>
    <row r="12" spans="1:16" ht="9.9499999999999993" customHeight="1" x14ac:dyDescent="0.25">
      <c r="A12" s="137"/>
      <c r="B12" s="180"/>
      <c r="C12" s="180"/>
      <c r="D12" s="180"/>
      <c r="E12" s="180"/>
      <c r="F12" s="180"/>
      <c r="G12" s="180"/>
      <c r="H12" s="180"/>
      <c r="I12" s="180"/>
      <c r="J12" s="180"/>
      <c r="K12" s="137"/>
      <c r="L12" s="137"/>
      <c r="M12" s="137"/>
      <c r="N12" s="137"/>
    </row>
    <row r="13" spans="1:16" s="24" customFormat="1" ht="17.100000000000001" customHeight="1" x14ac:dyDescent="0.2">
      <c r="A13" s="181"/>
      <c r="B13" s="246" t="s">
        <v>1</v>
      </c>
      <c r="C13" s="182" t="str">
        <f>IF(B13="","",IF('Step 2-Demand Reduction'!B13="Yes",'Admin - to be hidden'!B64,IF('Step 2-Demand Reduction'!B13="No",'Admin - to be hidden'!B65,"")))</f>
        <v>Proceed to Section 3 below and use the table to enter the details of demand reduction and energy efficiency projects that were identified during the energy audit.</v>
      </c>
      <c r="D13" s="181"/>
      <c r="E13" s="181"/>
      <c r="F13" s="181"/>
      <c r="G13" s="181"/>
      <c r="H13" s="181"/>
      <c r="I13" s="181"/>
      <c r="J13" s="181"/>
      <c r="K13" s="181"/>
      <c r="L13" s="181"/>
      <c r="M13" s="181"/>
      <c r="N13" s="181"/>
    </row>
    <row r="14" spans="1:16" ht="9.9499999999999993" customHeight="1" x14ac:dyDescent="0.25">
      <c r="A14" s="137"/>
      <c r="B14" s="137"/>
      <c r="C14" s="183"/>
      <c r="D14" s="183"/>
      <c r="E14" s="183"/>
      <c r="F14" s="183"/>
      <c r="G14" s="183"/>
      <c r="H14" s="183"/>
      <c r="I14" s="183"/>
      <c r="J14" s="183"/>
      <c r="K14" s="137"/>
      <c r="L14" s="137"/>
      <c r="M14" s="137"/>
      <c r="N14" s="137"/>
    </row>
    <row r="15" spans="1:16" ht="20.25" customHeight="1" x14ac:dyDescent="0.25">
      <c r="A15" s="137"/>
      <c r="B15" s="348" t="s">
        <v>107</v>
      </c>
      <c r="C15" s="349"/>
      <c r="D15" s="349"/>
      <c r="E15" s="349"/>
      <c r="F15" s="349"/>
      <c r="G15" s="349"/>
      <c r="H15" s="349"/>
      <c r="I15" s="349"/>
      <c r="J15" s="349"/>
      <c r="K15" s="349"/>
      <c r="L15" s="349"/>
      <c r="M15" s="349"/>
      <c r="N15" s="350"/>
    </row>
    <row r="16" spans="1:16" ht="9.9499999999999993" customHeight="1" x14ac:dyDescent="0.25">
      <c r="A16" s="137"/>
      <c r="B16" s="180"/>
      <c r="C16" s="180"/>
      <c r="D16" s="180"/>
      <c r="E16" s="180"/>
      <c r="F16" s="180"/>
      <c r="G16" s="180"/>
      <c r="H16" s="180"/>
      <c r="I16" s="180"/>
      <c r="J16" s="180"/>
      <c r="K16" s="180"/>
      <c r="L16" s="137"/>
      <c r="M16" s="137"/>
      <c r="N16" s="137"/>
    </row>
    <row r="17" spans="1:20" ht="17.100000000000001" customHeight="1" x14ac:dyDescent="0.3">
      <c r="A17" s="137"/>
      <c r="B17" s="139" t="s">
        <v>95</v>
      </c>
      <c r="C17" s="184" t="s">
        <v>89</v>
      </c>
      <c r="D17" s="184" t="s">
        <v>108</v>
      </c>
      <c r="E17" s="184" t="s">
        <v>109</v>
      </c>
      <c r="F17" s="184" t="s">
        <v>110</v>
      </c>
      <c r="G17" s="342" t="s">
        <v>111</v>
      </c>
      <c r="H17" s="343"/>
      <c r="I17" s="137"/>
      <c r="J17" s="137"/>
      <c r="K17" s="137"/>
      <c r="L17" s="137"/>
      <c r="M17" s="137"/>
      <c r="N17" s="137"/>
    </row>
    <row r="18" spans="1:20" ht="17.100000000000001" customHeight="1" x14ac:dyDescent="0.3">
      <c r="A18" s="137"/>
      <c r="B18" s="185"/>
      <c r="C18" s="186"/>
      <c r="D18" s="186" t="s">
        <v>112</v>
      </c>
      <c r="E18" s="186" t="s">
        <v>113</v>
      </c>
      <c r="F18" s="186" t="s">
        <v>114</v>
      </c>
      <c r="G18" s="186" t="s">
        <v>112</v>
      </c>
      <c r="H18" s="186" t="s">
        <v>113</v>
      </c>
      <c r="I18" s="137"/>
      <c r="J18" s="137"/>
      <c r="K18" s="137"/>
      <c r="L18" s="137"/>
      <c r="M18" s="137"/>
      <c r="N18" s="137"/>
    </row>
    <row r="19" spans="1:20" ht="20.100000000000001" hidden="1" customHeight="1" x14ac:dyDescent="0.3">
      <c r="A19" s="137"/>
      <c r="B19" s="185"/>
      <c r="C19" s="186" t="s">
        <v>115</v>
      </c>
      <c r="D19" s="187">
        <f>SUM(D20:D23)</f>
        <v>3177777.7777777798</v>
      </c>
      <c r="E19" s="188">
        <f>SUM(E20:E23)</f>
        <v>225000</v>
      </c>
      <c r="F19" s="186"/>
      <c r="G19" s="186"/>
      <c r="H19" s="186"/>
      <c r="I19" s="189"/>
      <c r="J19" s="137"/>
      <c r="K19" s="137"/>
      <c r="L19" s="137"/>
      <c r="M19" s="137"/>
      <c r="N19" s="137"/>
    </row>
    <row r="20" spans="1:20" ht="17.100000000000001" customHeight="1" x14ac:dyDescent="0.3">
      <c r="A20" s="137"/>
      <c r="B20" s="139" t="s">
        <v>30</v>
      </c>
      <c r="C20" s="190" t="str">
        <f>'Step 1-Emissions'!B17</f>
        <v>Electricity</v>
      </c>
      <c r="D20" s="191">
        <f>IF('Step 1-Emissions'!C17="","",'Step 1-Emissions'!C17)</f>
        <v>400000</v>
      </c>
      <c r="E20" s="192">
        <f>'Step 1-Emissions'!D17</f>
        <v>80000</v>
      </c>
      <c r="F20" s="193">
        <f>IFERROR($E$20/$D$20,"N/A")</f>
        <v>0.2</v>
      </c>
      <c r="G20" s="194">
        <f>IFERROR(D20-SUMIFS($F$30:$F$49,$E$30:$E$49,$C20,$I$30:$I$49,"Yes")-SUMIFS('Step 2a'!$G$30:$G$49,'Step 2a'!$E$30:$E$49,'Step 2-Demand Reduction'!$C20,'Step 2a'!$J$30:$J$49,"Yes")-SUMIFS($F$30:$F$49,$E$30:$E$49,"All",$I$30:$I$49,"Yes")*($D20/$D$19)-SUMIFS('Step 2a'!$G$30:$G$49,'Step 2a'!$E$30:$E$49,"All",'Step 2a'!$J$30:$J$49,"Yes")*($D20/$D$19),"N/A")</f>
        <v>345000</v>
      </c>
      <c r="H20" s="192">
        <f>IFERROR(E20-SUMIFS($G$30:$G$49,$E$30:$E$49,$C20,$I$30:$I$49,"Yes")-SUMIFS('Step 2a'!$H$30:$H$49,'Step 2a'!$E$30:$E$49,'Step 2-Demand Reduction'!$C20,'Step 2a'!$J$30:$J$49,"Yes")-SUMIFS($F$30:$F$49,$E$30:$E$49,"All",$I$30:$I$49,"Yes")*($D20/$D$19)*$F20-SUMIFS('Step 2a'!$G$30:$G$49,'Step 2a'!$E$30:$E$49,"All",'Step 2a'!$J$30:$J$49,"Yes")*($D20/$D$19)*$F20,"N/A")</f>
        <v>69000</v>
      </c>
      <c r="I20" s="195"/>
      <c r="J20" s="137"/>
      <c r="K20" s="137"/>
      <c r="L20" s="196"/>
      <c r="M20" s="137"/>
      <c r="N20" s="189"/>
    </row>
    <row r="21" spans="1:20" ht="17.100000000000001" customHeight="1" x14ac:dyDescent="0.3">
      <c r="A21" s="137"/>
      <c r="B21" s="139" t="s">
        <v>116</v>
      </c>
      <c r="C21" s="190" t="str">
        <f>'Step 1-Emissions'!$B$22</f>
        <v>NaturalGas</v>
      </c>
      <c r="D21" s="191">
        <f>'Step 1-Emissions'!$E$30</f>
        <v>2777777.7777777798</v>
      </c>
      <c r="E21" s="192">
        <f>'Step 1-Emissions'!$D$30</f>
        <v>145000</v>
      </c>
      <c r="F21" s="193">
        <f>IFERROR($E$21/$D$21,"N/A")</f>
        <v>5.2199999999999962E-2</v>
      </c>
      <c r="G21" s="194">
        <f>IFERROR(D21-SUMIFS($F$30:$F$49,$E$30:$E$49,$C21,$I$30:$I$49,"Yes")-SUMIFS('Step 2a'!$G$30:$G$49,'Step 2a'!$E$30:$E$49,'Step 2-Demand Reduction'!$C21,'Step 2a'!$J$30:$J$49,"Yes")-SUMIFS($F$30:$F$49,$E$30:$E$49,"All",$I$30:$I$49,"Yes")*($D21/$D$19)-SUMIFS('Step 2a'!$G$30:$G$49,'Step 2a'!$E$30:$E$49,"All",'Step 2a'!$J$30:$J$49,"Yes")*($D21/$D$19),"N/A")</f>
        <v>2433777.7777777798</v>
      </c>
      <c r="H21" s="192">
        <f>IFERROR(E21-SUMIFS($G$30:$G$49,$E$30:$E$49,$C21,$I$30:$I$49,"Yes")-SUMIFS('Step 2a'!$H$30:$H$49,'Step 2a'!$E$30:$E$49,'Step 2-Demand Reduction'!$C21,'Step 2a'!$J$30:$J$49,"Yes")-SUMIFS($F$30:$F$49,$E$30:$E$49,"All",$I$30:$I$49,"Yes")*($D21/$D$19)*$F21-SUMIFS('Step 2a'!$G$30:$G$49,'Step 2a'!$E$30:$E$49,"All",'Step 2a'!$J$30:$J$49,"Yes")*($D21/$D$19)*$F21,"N/A")</f>
        <v>119571.20000000001</v>
      </c>
      <c r="I21" s="137"/>
      <c r="J21" s="137"/>
      <c r="K21" s="196"/>
      <c r="L21" s="196"/>
      <c r="M21" s="196"/>
      <c r="N21" s="196"/>
    </row>
    <row r="22" spans="1:20" ht="17.100000000000001" customHeight="1" x14ac:dyDescent="0.3">
      <c r="A22" s="137"/>
      <c r="B22" s="139" t="s">
        <v>117</v>
      </c>
      <c r="C22" s="190" t="str">
        <f>'Step 1-Emissions'!$B$23</f>
        <v>Thermal 2</v>
      </c>
      <c r="D22" s="191" t="str">
        <f>'Step 1-Emissions'!$E$31</f>
        <v/>
      </c>
      <c r="E22" s="192">
        <f>'Step 1-Emissions'!$D$31</f>
        <v>0</v>
      </c>
      <c r="F22" s="193" t="str">
        <f>IFERROR($E$22/$D$22,"N/A")</f>
        <v>N/A</v>
      </c>
      <c r="G22" s="194" t="str">
        <f>IFERROR(D22-SUMIFS($F$30:$F$49,$E$30:$E$49,$C22,$I$30:$I$49,"Yes")-SUMIFS('Step 2a'!$G$30:$G$49,'Step 2a'!$E$30:$E$49,'Step 2-Demand Reduction'!$C22,'Step 2a'!$J$30:$J$49,"Yes")-SUMIFS($F$30:$F$49,$E$30:$E$49,"All",$I$30:$I$49,"Yes")*($D22/$D$19)-SUMIFS('Step 2a'!$G$30:$G$49,'Step 2a'!$E$30:$E$49,"All",'Step 2a'!$J$30:$J$49,"Yes")*($D22/$D$19),"N/A")</f>
        <v>N/A</v>
      </c>
      <c r="H22" s="192" t="str">
        <f>IFERROR(E22-SUMIFS($G$30:$G$49,$E$30:$E$49,$C22,$I$30:$I$49,"Yes")-SUMIFS('Step 2a'!$H$30:$H$49,'Step 2a'!$E$30:$E$49,'Step 2-Demand Reduction'!$C22,'Step 2a'!$J$30:$J$49,"Yes")-SUMIFS($F$30:$F$49,$E$30:$E$49,"All",$I$30:$I$49,"Yes")*($D22/$D$19)*$F22-SUMIFS('Step 2a'!$G$30:$G$49,'Step 2a'!$E$30:$E$49,"All",'Step 2a'!$J$30:$J$49,"Yes")*($D22/$D$19)*$F22,"N/A")</f>
        <v>N/A</v>
      </c>
      <c r="I22" s="137"/>
      <c r="J22" s="137"/>
      <c r="K22" s="137"/>
      <c r="L22" s="137"/>
      <c r="M22" s="137"/>
      <c r="N22" s="137"/>
    </row>
    <row r="23" spans="1:20" ht="17.100000000000001" customHeight="1" x14ac:dyDescent="0.3">
      <c r="A23" s="137"/>
      <c r="B23" s="139" t="s">
        <v>9</v>
      </c>
      <c r="C23" s="190" t="str">
        <f>'Step 1-Emissions'!$B$24</f>
        <v>Thermal 3</v>
      </c>
      <c r="D23" s="191" t="str">
        <f>'Step 1-Emissions'!$E$32</f>
        <v/>
      </c>
      <c r="E23" s="192">
        <f>'Step 1-Emissions'!$D$32</f>
        <v>0</v>
      </c>
      <c r="F23" s="193" t="str">
        <f>IFERROR($E$23/$D$23,"N/A")</f>
        <v>N/A</v>
      </c>
      <c r="G23" s="194" t="str">
        <f>IFERROR(D23-SUMIFS($F$30:$F$49,$E$30:$E$49,$C23,$I$30:$I$49,"Yes")-SUMIFS('Step 2a'!$G$30:$G$49,'Step 2a'!$E$30:$E$49,'Step 2-Demand Reduction'!$C23,'Step 2a'!$J$30:$J$49,"Yes")-SUMIFS($F$30:$F$49,$E$30:$E$49,"All",$I$30:$I$49,"Yes")*($D23/$D$19)-SUMIFS('Step 2a'!$G$30:$G$49,'Step 2a'!$E$30:$E$49,"All",'Step 2a'!$J$30:$J$49,"Yes")*($D23/$D$19),"N/A")</f>
        <v>N/A</v>
      </c>
      <c r="H23" s="192" t="str">
        <f>IFERROR(E23-SUMIFS($G$30:$G$49,$E$30:$E$49,$C23,$I$30:$I$49,"Yes")-SUMIFS('Step 2a'!$H$30:$H$49,'Step 2a'!$E$30:$E$49,'Step 2-Demand Reduction'!$C23,'Step 2a'!$J$30:$J$49,"Yes")-SUMIFS($F$30:$F$49,$E$30:$E$49,"All",$I$30:$I$49,"Yes")*($D23/$D$19)*$F23-SUMIFS('Step 2a'!$G$30:$G$49,'Step 2a'!$E$30:$E$49,"All",'Step 2a'!$J$30:$J$49,"Yes")*($D23/$D$19)*$F23,"N/A")</f>
        <v>N/A</v>
      </c>
      <c r="I23" s="137"/>
      <c r="J23" s="137"/>
      <c r="K23" s="137"/>
      <c r="L23" s="137"/>
      <c r="M23" s="137"/>
      <c r="N23" s="137"/>
    </row>
    <row r="24" spans="1:20" ht="9.9499999999999993" customHeight="1" x14ac:dyDescent="0.25">
      <c r="A24" s="137"/>
      <c r="B24" s="137"/>
      <c r="C24" s="137"/>
      <c r="D24" s="137"/>
      <c r="E24" s="137"/>
      <c r="F24" s="137"/>
      <c r="G24" s="137"/>
      <c r="H24" s="137"/>
      <c r="I24" s="137"/>
      <c r="J24" s="137"/>
      <c r="K24" s="137"/>
      <c r="L24" s="137"/>
      <c r="M24" s="137"/>
      <c r="N24" s="137"/>
    </row>
    <row r="25" spans="1:20" ht="20.25" customHeight="1" x14ac:dyDescent="0.25">
      <c r="A25" s="137"/>
      <c r="B25" s="348" t="s">
        <v>118</v>
      </c>
      <c r="C25" s="349"/>
      <c r="D25" s="349"/>
      <c r="E25" s="349"/>
      <c r="F25" s="349"/>
      <c r="G25" s="349"/>
      <c r="H25" s="349"/>
      <c r="I25" s="349"/>
      <c r="J25" s="349"/>
      <c r="K25" s="349"/>
      <c r="L25" s="349"/>
      <c r="M25" s="349"/>
      <c r="N25" s="350"/>
    </row>
    <row r="26" spans="1:20" ht="9.9499999999999993" customHeight="1" x14ac:dyDescent="0.25">
      <c r="A26" s="137"/>
      <c r="B26" s="137"/>
      <c r="C26" s="137"/>
      <c r="D26" s="137"/>
      <c r="E26" s="137"/>
      <c r="F26" s="137"/>
      <c r="G26" s="137"/>
      <c r="H26" s="137"/>
      <c r="I26" s="137"/>
      <c r="J26" s="137"/>
      <c r="K26" s="137"/>
      <c r="L26" s="137"/>
      <c r="M26" s="137"/>
      <c r="N26" s="137"/>
    </row>
    <row r="27" spans="1:20" s="13" customFormat="1" ht="17.100000000000001" customHeight="1" x14ac:dyDescent="0.3">
      <c r="A27" s="131"/>
      <c r="B27" s="131"/>
      <c r="C27" s="131"/>
      <c r="D27" s="131"/>
      <c r="E27" s="131"/>
      <c r="F27" s="359" t="s">
        <v>119</v>
      </c>
      <c r="G27" s="357" t="s">
        <v>120</v>
      </c>
      <c r="H27" s="131"/>
      <c r="I27" s="131"/>
      <c r="J27" s="361" t="s">
        <v>121</v>
      </c>
      <c r="K27" s="131"/>
      <c r="L27" s="131"/>
      <c r="M27" s="131"/>
      <c r="N27" s="131"/>
    </row>
    <row r="28" spans="1:20" s="13" customFormat="1" ht="17.100000000000001" customHeight="1" x14ac:dyDescent="0.3">
      <c r="A28" s="131"/>
      <c r="B28" s="139" t="s">
        <v>122</v>
      </c>
      <c r="C28" s="139" t="s">
        <v>123</v>
      </c>
      <c r="D28" s="139" t="s">
        <v>124</v>
      </c>
      <c r="E28" s="197" t="s">
        <v>84</v>
      </c>
      <c r="F28" s="360"/>
      <c r="G28" s="358"/>
      <c r="H28" s="198" t="s">
        <v>125</v>
      </c>
      <c r="I28" s="184" t="s">
        <v>126</v>
      </c>
      <c r="J28" s="362"/>
      <c r="K28" s="131"/>
      <c r="L28" s="131"/>
      <c r="M28" s="131"/>
      <c r="N28" s="131"/>
    </row>
    <row r="29" spans="1:20" s="13" customFormat="1" ht="33.950000000000003" customHeight="1" x14ac:dyDescent="0.3">
      <c r="A29" s="131"/>
      <c r="B29" s="209" t="s">
        <v>127</v>
      </c>
      <c r="C29" s="210" t="s">
        <v>6</v>
      </c>
      <c r="D29" s="211" t="s">
        <v>128</v>
      </c>
      <c r="E29" s="212" t="s">
        <v>37</v>
      </c>
      <c r="F29" s="213">
        <v>120000</v>
      </c>
      <c r="G29" s="214">
        <v>10000</v>
      </c>
      <c r="H29" s="214">
        <v>32000</v>
      </c>
      <c r="I29" s="212" t="s">
        <v>1</v>
      </c>
      <c r="J29" s="212">
        <v>2026</v>
      </c>
      <c r="K29" s="199"/>
      <c r="L29" s="199"/>
      <c r="M29" s="199"/>
      <c r="N29" s="199"/>
      <c r="O29" s="37"/>
      <c r="P29" s="37"/>
      <c r="Q29" s="37"/>
      <c r="R29" s="37"/>
      <c r="S29" s="37"/>
      <c r="T29" s="37"/>
    </row>
    <row r="30" spans="1:20" s="13" customFormat="1" ht="33.950000000000003" customHeight="1" x14ac:dyDescent="0.3">
      <c r="A30" s="131"/>
      <c r="B30" s="200">
        <v>1</v>
      </c>
      <c r="C30" s="303" t="s">
        <v>7</v>
      </c>
      <c r="D30" s="201" t="s">
        <v>266</v>
      </c>
      <c r="E30" s="208" t="s">
        <v>40</v>
      </c>
      <c r="F30" s="304">
        <v>240000</v>
      </c>
      <c r="G30" s="202">
        <v>20000</v>
      </c>
      <c r="H30" s="202">
        <v>170000</v>
      </c>
      <c r="I30" s="208" t="s">
        <v>1</v>
      </c>
      <c r="J30" s="203">
        <v>2026</v>
      </c>
      <c r="K30" s="181"/>
      <c r="L30" s="181"/>
      <c r="M30" s="181"/>
      <c r="N30" s="181"/>
    </row>
    <row r="31" spans="1:20" s="13" customFormat="1" ht="33.950000000000003" customHeight="1" x14ac:dyDescent="0.3">
      <c r="A31" s="131"/>
      <c r="B31" s="200">
        <v>2</v>
      </c>
      <c r="C31" s="207" t="s">
        <v>6</v>
      </c>
      <c r="D31" s="201" t="s">
        <v>262</v>
      </c>
      <c r="E31" s="208" t="s">
        <v>30</v>
      </c>
      <c r="F31" s="304">
        <v>55000</v>
      </c>
      <c r="G31" s="202">
        <f>F31*F20</f>
        <v>11000</v>
      </c>
      <c r="H31" s="202">
        <v>80000</v>
      </c>
      <c r="I31" s="208" t="s">
        <v>1</v>
      </c>
      <c r="J31" s="203">
        <v>2026</v>
      </c>
      <c r="K31" s="181"/>
      <c r="L31" s="181"/>
      <c r="M31" s="181"/>
      <c r="N31" s="131"/>
    </row>
    <row r="32" spans="1:20" s="13" customFormat="1" ht="33.950000000000003" customHeight="1" x14ac:dyDescent="0.3">
      <c r="A32" s="131"/>
      <c r="B32" s="200">
        <v>3</v>
      </c>
      <c r="C32" s="207" t="s">
        <v>6</v>
      </c>
      <c r="D32" s="201" t="s">
        <v>263</v>
      </c>
      <c r="E32" s="208" t="s">
        <v>40</v>
      </c>
      <c r="F32" s="304">
        <v>30000</v>
      </c>
      <c r="G32" s="202">
        <f>F32*F21</f>
        <v>1565.9999999999989</v>
      </c>
      <c r="H32" s="202">
        <v>10000</v>
      </c>
      <c r="I32" s="208" t="s">
        <v>1</v>
      </c>
      <c r="J32" s="203">
        <v>2027</v>
      </c>
      <c r="K32" s="181"/>
      <c r="L32" s="181"/>
      <c r="M32" s="181"/>
      <c r="N32" s="131"/>
    </row>
    <row r="33" spans="1:24" s="13" customFormat="1" ht="33.950000000000003" customHeight="1" x14ac:dyDescent="0.3">
      <c r="A33" s="131"/>
      <c r="B33" s="200">
        <v>4</v>
      </c>
      <c r="C33" s="303" t="s">
        <v>7</v>
      </c>
      <c r="D33" s="201" t="s">
        <v>267</v>
      </c>
      <c r="E33" s="208" t="s">
        <v>40</v>
      </c>
      <c r="F33" s="304">
        <v>12000</v>
      </c>
      <c r="G33" s="202">
        <f>F33*F21</f>
        <v>626.39999999999952</v>
      </c>
      <c r="H33" s="202">
        <v>18000</v>
      </c>
      <c r="I33" s="208" t="s">
        <v>2</v>
      </c>
      <c r="J33" s="203">
        <v>2028</v>
      </c>
      <c r="K33" s="181"/>
      <c r="L33" s="181"/>
      <c r="M33" s="181"/>
      <c r="N33" s="131"/>
    </row>
    <row r="34" spans="1:24" s="13" customFormat="1" ht="33.950000000000003" customHeight="1" x14ac:dyDescent="0.3">
      <c r="A34" s="131"/>
      <c r="B34" s="200">
        <v>5</v>
      </c>
      <c r="C34" s="207" t="s">
        <v>5</v>
      </c>
      <c r="D34" s="201" t="s">
        <v>265</v>
      </c>
      <c r="E34" s="208" t="s">
        <v>40</v>
      </c>
      <c r="F34" s="304">
        <v>74000</v>
      </c>
      <c r="G34" s="202">
        <f>F34*F21</f>
        <v>3862.799999999997</v>
      </c>
      <c r="H34" s="202">
        <v>20000</v>
      </c>
      <c r="I34" s="208" t="s">
        <v>1</v>
      </c>
      <c r="J34" s="203">
        <v>2027</v>
      </c>
      <c r="K34" s="181"/>
      <c r="L34" s="181"/>
      <c r="M34" s="181"/>
      <c r="N34" s="131"/>
    </row>
    <row r="35" spans="1:24" s="13" customFormat="1" ht="33.950000000000003" customHeight="1" x14ac:dyDescent="0.3">
      <c r="A35" s="131"/>
      <c r="B35" s="200">
        <v>6</v>
      </c>
      <c r="C35" s="207"/>
      <c r="D35" s="201"/>
      <c r="E35" s="208"/>
      <c r="F35" s="304"/>
      <c r="G35" s="202"/>
      <c r="H35" s="202"/>
      <c r="I35" s="208"/>
      <c r="J35" s="203"/>
      <c r="K35" s="181"/>
      <c r="L35" s="181"/>
      <c r="M35" s="181"/>
      <c r="N35" s="131"/>
    </row>
    <row r="36" spans="1:24" s="13" customFormat="1" ht="33.950000000000003" customHeight="1" x14ac:dyDescent="0.3">
      <c r="A36" s="131"/>
      <c r="B36" s="200">
        <v>7</v>
      </c>
      <c r="C36" s="207"/>
      <c r="D36" s="201"/>
      <c r="E36" s="208"/>
      <c r="F36" s="304"/>
      <c r="G36" s="202"/>
      <c r="H36" s="202"/>
      <c r="I36" s="208"/>
      <c r="J36" s="203"/>
      <c r="K36" s="181"/>
      <c r="L36" s="181"/>
      <c r="M36" s="181"/>
      <c r="N36" s="131"/>
    </row>
    <row r="37" spans="1:24" s="13" customFormat="1" ht="33.950000000000003" customHeight="1" x14ac:dyDescent="0.3">
      <c r="A37" s="131"/>
      <c r="B37" s="200">
        <v>8</v>
      </c>
      <c r="C37" s="207"/>
      <c r="D37" s="201"/>
      <c r="E37" s="208"/>
      <c r="F37" s="304"/>
      <c r="G37" s="202"/>
      <c r="H37" s="202"/>
      <c r="I37" s="208"/>
      <c r="J37" s="203"/>
      <c r="K37" s="181"/>
      <c r="L37" s="181"/>
      <c r="M37" s="181"/>
      <c r="N37" s="131"/>
    </row>
    <row r="38" spans="1:24" s="13" customFormat="1" ht="33.950000000000003" customHeight="1" x14ac:dyDescent="0.3">
      <c r="A38" s="131"/>
      <c r="B38" s="200">
        <v>9</v>
      </c>
      <c r="C38" s="207"/>
      <c r="D38" s="201"/>
      <c r="E38" s="208"/>
      <c r="F38" s="304"/>
      <c r="G38" s="202"/>
      <c r="H38" s="202"/>
      <c r="I38" s="208"/>
      <c r="J38" s="203"/>
      <c r="K38" s="181"/>
      <c r="L38" s="181"/>
      <c r="M38" s="181"/>
      <c r="N38" s="131"/>
    </row>
    <row r="39" spans="1:24" s="13" customFormat="1" ht="33.950000000000003" customHeight="1" x14ac:dyDescent="0.3">
      <c r="A39" s="131"/>
      <c r="B39" s="200">
        <v>10</v>
      </c>
      <c r="C39" s="207"/>
      <c r="D39" s="201"/>
      <c r="E39" s="208"/>
      <c r="F39" s="304"/>
      <c r="G39" s="202"/>
      <c r="H39" s="202"/>
      <c r="I39" s="208"/>
      <c r="J39" s="203"/>
      <c r="K39" s="181"/>
      <c r="L39" s="181"/>
      <c r="M39" s="181"/>
      <c r="N39" s="131"/>
    </row>
    <row r="40" spans="1:24" s="24" customFormat="1" ht="33.950000000000003" customHeight="1" x14ac:dyDescent="0.25">
      <c r="A40" s="181"/>
      <c r="B40" s="200">
        <v>11</v>
      </c>
      <c r="C40" s="207"/>
      <c r="D40" s="201"/>
      <c r="E40" s="208"/>
      <c r="F40" s="304"/>
      <c r="G40" s="202"/>
      <c r="H40" s="202"/>
      <c r="I40" s="208"/>
      <c r="J40" s="203"/>
      <c r="K40" s="181"/>
      <c r="L40" s="181"/>
      <c r="M40" s="181"/>
      <c r="N40" s="181"/>
      <c r="O40" s="13"/>
      <c r="P40" s="13"/>
      <c r="Q40" s="13"/>
      <c r="R40" s="13"/>
      <c r="S40" s="13"/>
      <c r="T40" s="13"/>
    </row>
    <row r="41" spans="1:24" s="24" customFormat="1" ht="33.950000000000003" customHeight="1" x14ac:dyDescent="0.25">
      <c r="A41" s="181"/>
      <c r="B41" s="200">
        <v>12</v>
      </c>
      <c r="C41" s="207"/>
      <c r="D41" s="201"/>
      <c r="E41" s="208"/>
      <c r="F41" s="304"/>
      <c r="G41" s="202"/>
      <c r="H41" s="202"/>
      <c r="I41" s="208"/>
      <c r="J41" s="203"/>
      <c r="K41" s="181"/>
      <c r="L41" s="181"/>
      <c r="M41" s="181"/>
      <c r="N41" s="181"/>
      <c r="O41" s="13"/>
      <c r="P41" s="13"/>
      <c r="Q41" s="13"/>
      <c r="R41" s="13"/>
      <c r="S41" s="13"/>
      <c r="T41" s="13"/>
    </row>
    <row r="42" spans="1:24" s="24" customFormat="1" ht="33.950000000000003" customHeight="1" x14ac:dyDescent="0.25">
      <c r="A42" s="181"/>
      <c r="B42" s="200">
        <v>13</v>
      </c>
      <c r="C42" s="207"/>
      <c r="D42" s="201"/>
      <c r="E42" s="208"/>
      <c r="F42" s="304"/>
      <c r="G42" s="202"/>
      <c r="H42" s="202"/>
      <c r="I42" s="208"/>
      <c r="J42" s="203"/>
      <c r="K42" s="181"/>
      <c r="L42" s="181"/>
      <c r="M42" s="181"/>
      <c r="N42" s="204"/>
      <c r="O42" s="13"/>
      <c r="P42" s="13"/>
      <c r="Q42" s="13"/>
      <c r="R42" s="13"/>
      <c r="S42" s="13"/>
      <c r="T42" s="13"/>
      <c r="U42" s="38"/>
      <c r="V42" s="38"/>
      <c r="W42" s="38"/>
      <c r="X42" s="38"/>
    </row>
    <row r="43" spans="1:24" s="24" customFormat="1" ht="33.950000000000003" customHeight="1" x14ac:dyDescent="0.25">
      <c r="A43" s="181"/>
      <c r="B43" s="200">
        <v>14</v>
      </c>
      <c r="C43" s="207"/>
      <c r="D43" s="201"/>
      <c r="E43" s="208"/>
      <c r="F43" s="304"/>
      <c r="G43" s="202"/>
      <c r="H43" s="202"/>
      <c r="I43" s="208"/>
      <c r="J43" s="203"/>
      <c r="K43" s="181"/>
      <c r="L43" s="181"/>
      <c r="M43" s="181"/>
      <c r="N43" s="204"/>
      <c r="O43" s="13"/>
      <c r="P43" s="13"/>
      <c r="Q43" s="13"/>
      <c r="R43" s="13"/>
      <c r="S43" s="13"/>
      <c r="T43" s="13"/>
      <c r="U43" s="38"/>
      <c r="V43" s="38"/>
      <c r="W43" s="38"/>
      <c r="X43" s="38"/>
    </row>
    <row r="44" spans="1:24" s="24" customFormat="1" ht="33.950000000000003" customHeight="1" x14ac:dyDescent="0.25">
      <c r="A44" s="181"/>
      <c r="B44" s="200">
        <v>15</v>
      </c>
      <c r="C44" s="207"/>
      <c r="D44" s="201"/>
      <c r="E44" s="208"/>
      <c r="F44" s="304"/>
      <c r="G44" s="202"/>
      <c r="H44" s="202"/>
      <c r="I44" s="208"/>
      <c r="J44" s="203"/>
      <c r="K44" s="181"/>
      <c r="L44" s="181"/>
      <c r="M44" s="181"/>
      <c r="N44" s="181"/>
      <c r="O44" s="13"/>
      <c r="P44" s="13"/>
      <c r="Q44" s="13"/>
      <c r="R44" s="13"/>
      <c r="S44" s="13"/>
      <c r="T44" s="13"/>
    </row>
    <row r="45" spans="1:24" s="24" customFormat="1" ht="33.950000000000003" customHeight="1" x14ac:dyDescent="0.25">
      <c r="A45" s="181"/>
      <c r="B45" s="200">
        <v>16</v>
      </c>
      <c r="C45" s="207"/>
      <c r="D45" s="201"/>
      <c r="E45" s="208"/>
      <c r="F45" s="304"/>
      <c r="G45" s="202"/>
      <c r="H45" s="202"/>
      <c r="I45" s="208"/>
      <c r="J45" s="203"/>
      <c r="K45" s="181"/>
      <c r="L45" s="181"/>
      <c r="M45" s="181"/>
      <c r="N45" s="181"/>
      <c r="O45" s="13"/>
      <c r="P45" s="13"/>
      <c r="Q45" s="13"/>
      <c r="R45" s="13"/>
      <c r="S45" s="13"/>
      <c r="T45" s="13"/>
    </row>
    <row r="46" spans="1:24" s="24" customFormat="1" ht="33.950000000000003" customHeight="1" x14ac:dyDescent="0.25">
      <c r="A46" s="181"/>
      <c r="B46" s="200">
        <v>17</v>
      </c>
      <c r="C46" s="207"/>
      <c r="D46" s="201"/>
      <c r="E46" s="208"/>
      <c r="F46" s="304"/>
      <c r="G46" s="202"/>
      <c r="H46" s="202"/>
      <c r="I46" s="208"/>
      <c r="J46" s="203"/>
      <c r="K46" s="181"/>
      <c r="L46" s="181"/>
      <c r="M46" s="181"/>
      <c r="N46" s="181"/>
      <c r="O46" s="13"/>
      <c r="P46" s="13"/>
      <c r="Q46" s="13"/>
      <c r="R46" s="13"/>
      <c r="S46" s="13"/>
      <c r="T46" s="13"/>
    </row>
    <row r="47" spans="1:24" s="24" customFormat="1" ht="33.950000000000003" customHeight="1" x14ac:dyDescent="0.25">
      <c r="A47" s="181"/>
      <c r="B47" s="200">
        <v>18</v>
      </c>
      <c r="C47" s="207"/>
      <c r="D47" s="201"/>
      <c r="E47" s="208"/>
      <c r="F47" s="304"/>
      <c r="G47" s="202"/>
      <c r="H47" s="202"/>
      <c r="I47" s="208"/>
      <c r="J47" s="203"/>
      <c r="K47" s="181"/>
      <c r="L47" s="181"/>
      <c r="M47" s="181"/>
      <c r="N47" s="181"/>
      <c r="O47" s="13"/>
      <c r="P47" s="13"/>
      <c r="Q47" s="13"/>
      <c r="R47" s="13"/>
      <c r="S47" s="13"/>
      <c r="T47" s="13"/>
    </row>
    <row r="48" spans="1:24" s="24" customFormat="1" ht="33.950000000000003" customHeight="1" x14ac:dyDescent="0.25">
      <c r="A48" s="181"/>
      <c r="B48" s="200">
        <v>19</v>
      </c>
      <c r="C48" s="207"/>
      <c r="D48" s="201"/>
      <c r="E48" s="208"/>
      <c r="F48" s="304"/>
      <c r="G48" s="202"/>
      <c r="H48" s="202"/>
      <c r="I48" s="208"/>
      <c r="J48" s="203"/>
      <c r="K48" s="181"/>
      <c r="L48" s="181"/>
      <c r="M48" s="181"/>
      <c r="N48" s="181"/>
      <c r="O48" s="13"/>
      <c r="P48" s="13"/>
      <c r="Q48" s="13"/>
      <c r="R48" s="13"/>
      <c r="S48" s="13"/>
      <c r="T48" s="13"/>
    </row>
    <row r="49" spans="1:20" s="24" customFormat="1" ht="33.75" customHeight="1" x14ac:dyDescent="0.3">
      <c r="A49" s="181"/>
      <c r="B49" s="200">
        <v>20</v>
      </c>
      <c r="C49" s="207"/>
      <c r="D49" s="205"/>
      <c r="E49" s="208"/>
      <c r="F49" s="304"/>
      <c r="G49" s="202"/>
      <c r="H49" s="143"/>
      <c r="I49" s="208"/>
      <c r="J49" s="203"/>
      <c r="K49" s="181"/>
      <c r="L49" s="181"/>
      <c r="M49" s="181"/>
      <c r="N49" s="181"/>
      <c r="O49" s="13"/>
      <c r="P49" s="13"/>
      <c r="Q49" s="13"/>
      <c r="R49" s="13"/>
      <c r="S49" s="13"/>
      <c r="T49" s="13"/>
    </row>
    <row r="50" spans="1:20" s="39" customFormat="1" ht="9.9499999999999993" customHeight="1" x14ac:dyDescent="0.2">
      <c r="A50" s="206"/>
      <c r="B50" s="206"/>
      <c r="C50" s="206"/>
      <c r="D50" s="206"/>
      <c r="E50" s="206"/>
      <c r="F50" s="206"/>
      <c r="G50" s="206"/>
      <c r="H50" s="206"/>
      <c r="I50" s="206"/>
      <c r="J50" s="206"/>
      <c r="K50" s="206"/>
      <c r="L50" s="206"/>
      <c r="M50" s="206"/>
      <c r="N50" s="206"/>
    </row>
    <row r="51" spans="1:20" s="33" customFormat="1" ht="17.100000000000001" customHeight="1" x14ac:dyDescent="0.2">
      <c r="A51" s="181"/>
      <c r="B51" s="354" t="s">
        <v>76</v>
      </c>
      <c r="C51" s="355"/>
      <c r="D51" s="355"/>
      <c r="E51" s="355"/>
      <c r="F51" s="355"/>
      <c r="G51" s="355"/>
      <c r="H51" s="355"/>
      <c r="I51" s="355"/>
      <c r="J51" s="355"/>
      <c r="K51" s="355"/>
      <c r="L51" s="355"/>
      <c r="M51" s="355"/>
      <c r="N51" s="356"/>
      <c r="O51" s="11"/>
      <c r="P51" s="11"/>
      <c r="Q51" s="11"/>
      <c r="R51" s="11"/>
      <c r="S51" s="11"/>
      <c r="T51" s="11"/>
    </row>
    <row r="52" spans="1:20" s="39" customFormat="1" ht="12.75" customHeight="1" x14ac:dyDescent="0.2">
      <c r="B52" s="40"/>
      <c r="C52" s="40"/>
      <c r="D52" s="40"/>
      <c r="E52" s="40"/>
      <c r="F52" s="40"/>
      <c r="G52" s="40"/>
      <c r="H52" s="40"/>
      <c r="I52" s="40"/>
      <c r="J52" s="40"/>
      <c r="K52" s="40"/>
      <c r="L52" s="40"/>
    </row>
    <row r="53" spans="1:20" s="39" customFormat="1" ht="17.100000000000001" customHeight="1" x14ac:dyDescent="0.2">
      <c r="B53" s="41"/>
      <c r="C53" s="41"/>
      <c r="D53" s="41"/>
      <c r="E53" s="41"/>
      <c r="F53" s="41"/>
      <c r="G53" s="41"/>
      <c r="H53" s="40"/>
      <c r="I53" s="40"/>
      <c r="J53" s="40"/>
      <c r="K53" s="40" t="s">
        <v>9</v>
      </c>
      <c r="L53" s="40"/>
    </row>
    <row r="54" spans="1:20" s="39" customFormat="1" ht="12.75" customHeight="1" x14ac:dyDescent="0.2">
      <c r="B54" s="40"/>
      <c r="C54" s="40"/>
      <c r="D54" s="40"/>
      <c r="E54" s="40"/>
      <c r="F54" s="40"/>
      <c r="G54" s="40"/>
      <c r="H54" s="40"/>
      <c r="I54" s="40"/>
      <c r="J54" s="40"/>
      <c r="K54" s="40" t="str">
        <f>IF($F54&lt;&gt;0,"O"&amp;$F54,"")</f>
        <v/>
      </c>
      <c r="L54" s="40"/>
    </row>
    <row r="55" spans="1:20" s="39" customFormat="1" ht="12.75" customHeight="1" x14ac:dyDescent="0.2">
      <c r="B55" s="40"/>
      <c r="C55" s="40"/>
      <c r="D55" s="40"/>
      <c r="E55" s="40"/>
      <c r="F55" s="40"/>
      <c r="G55" s="40"/>
      <c r="H55" s="40"/>
      <c r="I55" s="40"/>
      <c r="J55" s="40"/>
      <c r="K55" s="40" t="str">
        <f t="shared" ref="K55:K73" si="0">IF($F55&lt;&gt;0,"O"&amp;$F55,"")</f>
        <v/>
      </c>
      <c r="L55" s="40"/>
    </row>
    <row r="56" spans="1:20" s="39" customFormat="1" ht="12.75" customHeight="1" x14ac:dyDescent="0.2">
      <c r="B56" s="40"/>
      <c r="C56" s="40"/>
      <c r="D56" s="40"/>
      <c r="E56" s="40"/>
      <c r="F56" s="40"/>
      <c r="G56" s="40"/>
      <c r="H56" s="40"/>
      <c r="I56" s="40"/>
      <c r="J56" s="40"/>
      <c r="K56" s="40" t="str">
        <f t="shared" si="0"/>
        <v/>
      </c>
      <c r="L56" s="40"/>
    </row>
    <row r="57" spans="1:20" s="39" customFormat="1" ht="12.75" customHeight="1" x14ac:dyDescent="0.2">
      <c r="B57" s="40"/>
      <c r="C57" s="40"/>
      <c r="D57" s="40"/>
      <c r="E57" s="40"/>
      <c r="F57" s="40"/>
      <c r="G57" s="40"/>
      <c r="H57" s="40"/>
      <c r="I57" s="40"/>
      <c r="J57" s="40"/>
      <c r="K57" s="40" t="str">
        <f t="shared" si="0"/>
        <v/>
      </c>
      <c r="L57" s="40"/>
    </row>
    <row r="58" spans="1:20" s="39" customFormat="1" ht="12.75" customHeight="1" x14ac:dyDescent="0.2">
      <c r="B58" s="40"/>
      <c r="C58" s="40"/>
      <c r="D58" s="40"/>
      <c r="E58" s="40"/>
      <c r="F58" s="40"/>
      <c r="G58" s="40"/>
      <c r="H58" s="40"/>
      <c r="I58" s="40"/>
      <c r="J58" s="40"/>
      <c r="K58" s="40" t="str">
        <f t="shared" si="0"/>
        <v/>
      </c>
      <c r="L58" s="40"/>
    </row>
    <row r="59" spans="1:20" s="39" customFormat="1" ht="12.75" customHeight="1" x14ac:dyDescent="0.2">
      <c r="B59" s="40"/>
      <c r="C59" s="40"/>
      <c r="D59" s="40"/>
      <c r="E59" s="40"/>
      <c r="F59" s="40"/>
      <c r="G59" s="40"/>
      <c r="H59" s="40"/>
      <c r="I59" s="40"/>
      <c r="J59" s="40"/>
      <c r="K59" s="40" t="str">
        <f t="shared" si="0"/>
        <v/>
      </c>
      <c r="L59" s="40"/>
    </row>
    <row r="60" spans="1:20" s="39" customFormat="1" ht="12.75" customHeight="1" x14ac:dyDescent="0.2">
      <c r="B60" s="40"/>
      <c r="C60" s="40"/>
      <c r="D60" s="40"/>
      <c r="E60" s="40"/>
      <c r="F60" s="40"/>
      <c r="G60" s="40"/>
      <c r="H60" s="40"/>
      <c r="I60" s="40"/>
      <c r="J60" s="40"/>
      <c r="K60" s="40" t="str">
        <f t="shared" si="0"/>
        <v/>
      </c>
      <c r="L60" s="40"/>
    </row>
    <row r="61" spans="1:20" ht="12.75" customHeight="1" x14ac:dyDescent="0.2">
      <c r="B61" s="40"/>
      <c r="C61" s="40"/>
      <c r="D61" s="40"/>
      <c r="E61" s="40"/>
      <c r="F61" s="40"/>
      <c r="G61" s="40"/>
      <c r="H61" s="42"/>
      <c r="I61" s="42"/>
      <c r="J61" s="40"/>
      <c r="K61" s="40" t="str">
        <f t="shared" si="0"/>
        <v/>
      </c>
      <c r="L61" s="42"/>
    </row>
    <row r="62" spans="1:20" x14ac:dyDescent="0.2">
      <c r="B62" s="40"/>
      <c r="C62" s="40"/>
      <c r="D62" s="40"/>
      <c r="E62" s="40"/>
      <c r="F62" s="40"/>
      <c r="G62" s="40"/>
      <c r="H62" s="42"/>
      <c r="I62" s="42"/>
      <c r="J62" s="40"/>
      <c r="K62" s="40" t="str">
        <f t="shared" si="0"/>
        <v/>
      </c>
      <c r="L62" s="42"/>
    </row>
    <row r="63" spans="1:20" x14ac:dyDescent="0.2">
      <c r="B63" s="40"/>
      <c r="C63" s="40"/>
      <c r="D63" s="40"/>
      <c r="E63" s="40"/>
      <c r="F63" s="40"/>
      <c r="G63" s="40"/>
      <c r="H63" s="42"/>
      <c r="I63" s="42"/>
      <c r="J63" s="40"/>
      <c r="K63" s="40" t="str">
        <f t="shared" si="0"/>
        <v/>
      </c>
      <c r="L63" s="42"/>
    </row>
    <row r="64" spans="1:20" x14ac:dyDescent="0.2">
      <c r="B64" s="40"/>
      <c r="C64" s="40"/>
      <c r="D64" s="40"/>
      <c r="E64" s="40"/>
      <c r="F64" s="40"/>
      <c r="G64" s="40"/>
      <c r="H64" s="42"/>
      <c r="I64" s="42"/>
      <c r="J64" s="40"/>
      <c r="K64" s="40" t="str">
        <f t="shared" si="0"/>
        <v/>
      </c>
      <c r="L64" s="42"/>
    </row>
    <row r="65" spans="2:12" x14ac:dyDescent="0.2">
      <c r="B65" s="40"/>
      <c r="C65" s="40"/>
      <c r="D65" s="40"/>
      <c r="E65" s="40"/>
      <c r="F65" s="40"/>
      <c r="G65" s="40"/>
      <c r="H65" s="42"/>
      <c r="I65" s="42"/>
      <c r="J65" s="40"/>
      <c r="K65" s="40" t="str">
        <f t="shared" si="0"/>
        <v/>
      </c>
      <c r="L65" s="42"/>
    </row>
    <row r="66" spans="2:12" x14ac:dyDescent="0.2">
      <c r="B66" s="40"/>
      <c r="C66" s="40"/>
      <c r="D66" s="40"/>
      <c r="E66" s="40"/>
      <c r="F66" s="40"/>
      <c r="G66" s="40"/>
      <c r="H66" s="42"/>
      <c r="I66" s="42"/>
      <c r="J66" s="40"/>
      <c r="K66" s="40" t="str">
        <f t="shared" si="0"/>
        <v/>
      </c>
      <c r="L66" s="42"/>
    </row>
    <row r="67" spans="2:12" x14ac:dyDescent="0.2">
      <c r="B67" s="40"/>
      <c r="C67" s="40"/>
      <c r="D67" s="40"/>
      <c r="E67" s="40"/>
      <c r="F67" s="40"/>
      <c r="G67" s="40"/>
      <c r="H67" s="42"/>
      <c r="I67" s="42"/>
      <c r="J67" s="40"/>
      <c r="K67" s="40" t="str">
        <f t="shared" si="0"/>
        <v/>
      </c>
      <c r="L67" s="42"/>
    </row>
    <row r="68" spans="2:12" x14ac:dyDescent="0.2">
      <c r="B68" s="40"/>
      <c r="C68" s="40"/>
      <c r="D68" s="40"/>
      <c r="E68" s="40"/>
      <c r="F68" s="40"/>
      <c r="G68" s="40"/>
      <c r="H68" s="42"/>
      <c r="I68" s="42"/>
      <c r="J68" s="40"/>
      <c r="K68" s="40" t="str">
        <f t="shared" si="0"/>
        <v/>
      </c>
      <c r="L68" s="42"/>
    </row>
    <row r="69" spans="2:12" x14ac:dyDescent="0.2">
      <c r="B69" s="40"/>
      <c r="C69" s="40"/>
      <c r="D69" s="40"/>
      <c r="E69" s="40"/>
      <c r="F69" s="40"/>
      <c r="G69" s="40"/>
      <c r="H69" s="42"/>
      <c r="I69" s="42"/>
      <c r="J69" s="40"/>
      <c r="K69" s="40" t="str">
        <f t="shared" si="0"/>
        <v/>
      </c>
      <c r="L69" s="42"/>
    </row>
    <row r="70" spans="2:12" x14ac:dyDescent="0.2">
      <c r="B70" s="40"/>
      <c r="C70" s="40"/>
      <c r="D70" s="40"/>
      <c r="E70" s="40"/>
      <c r="F70" s="40"/>
      <c r="G70" s="40"/>
      <c r="H70" s="42"/>
      <c r="I70" s="42"/>
      <c r="J70" s="40"/>
      <c r="K70" s="40" t="str">
        <f t="shared" si="0"/>
        <v/>
      </c>
      <c r="L70" s="42"/>
    </row>
    <row r="71" spans="2:12" x14ac:dyDescent="0.2">
      <c r="B71" s="40"/>
      <c r="C71" s="40"/>
      <c r="D71" s="40"/>
      <c r="E71" s="40"/>
      <c r="F71" s="40"/>
      <c r="G71" s="40"/>
      <c r="H71" s="42"/>
      <c r="I71" s="42"/>
      <c r="J71" s="40"/>
      <c r="K71" s="40" t="str">
        <f t="shared" si="0"/>
        <v/>
      </c>
      <c r="L71" s="42"/>
    </row>
    <row r="72" spans="2:12" x14ac:dyDescent="0.2">
      <c r="B72" s="40"/>
      <c r="C72" s="40"/>
      <c r="D72" s="40"/>
      <c r="E72" s="40"/>
      <c r="F72" s="40"/>
      <c r="G72" s="40"/>
      <c r="H72" s="42"/>
      <c r="I72" s="42"/>
      <c r="J72" s="40"/>
      <c r="K72" s="40" t="str">
        <f t="shared" si="0"/>
        <v/>
      </c>
      <c r="L72" s="42"/>
    </row>
    <row r="73" spans="2:12" x14ac:dyDescent="0.2">
      <c r="B73" s="40"/>
      <c r="C73" s="40"/>
      <c r="D73" s="40"/>
      <c r="E73" s="40"/>
      <c r="F73" s="40"/>
      <c r="G73" s="40"/>
      <c r="H73" s="42"/>
      <c r="I73" s="42"/>
      <c r="J73" s="40"/>
      <c r="K73" s="40" t="str">
        <f t="shared" si="0"/>
        <v/>
      </c>
      <c r="L73" s="42"/>
    </row>
  </sheetData>
  <sheetProtection formatColumns="0" formatRows="0"/>
  <mergeCells count="7">
    <mergeCell ref="B15:N15"/>
    <mergeCell ref="B51:N51"/>
    <mergeCell ref="G27:G28"/>
    <mergeCell ref="F27:F28"/>
    <mergeCell ref="J27:J28"/>
    <mergeCell ref="G17:H17"/>
    <mergeCell ref="B25:N25"/>
  </mergeCells>
  <phoneticPr fontId="54" type="noConversion"/>
  <conditionalFormatting sqref="G20:G23">
    <cfRule type="expression" dxfId="17" priority="3">
      <formula>$G21&lt;0</formula>
    </cfRule>
  </conditionalFormatting>
  <conditionalFormatting sqref="H20:H23">
    <cfRule type="expression" dxfId="16" priority="2">
      <formula>$H21&lt;0</formula>
    </cfRule>
  </conditionalFormatting>
  <dataValidations count="6">
    <dataValidation type="list" allowBlank="1" showInputMessage="1" showErrorMessage="1" sqref="E31:E49" xr:uid="{B90AD77F-69FD-4D97-AC3E-227FDC4F5CF1}">
      <formula1>$C$19:$C$23</formula1>
    </dataValidation>
    <dataValidation type="decimal" operator="greaterThanOrEqual" allowBlank="1" showInputMessage="1" showErrorMessage="1" error="Value should be positive" sqref="H31:H49" xr:uid="{8F8AA9BB-A446-4A9C-B345-112580FAB156}">
      <formula1>0</formula1>
    </dataValidation>
    <dataValidation allowBlank="1" showInputMessage="1" showErrorMessage="1" prompt="Enter a brief description of your project." sqref="D30" xr:uid="{8FBD68A7-6A15-4C7D-B1AC-BAC25340BA16}"/>
    <dataValidation type="list" allowBlank="1" showInputMessage="1" showErrorMessage="1" prompt="Enter the energy type your project will be reducing. For example an LED upgrade project will reduce your electricity consumption." sqref="E30" xr:uid="{B548A52B-23E4-49B6-BEEC-2FFA2B1C39F1}">
      <formula1>$C$19:$C$23</formula1>
    </dataValidation>
    <dataValidation allowBlank="1" showInputMessage="1" showErrorMessage="1" prompt="Enter the year you expect your project to be completed." sqref="J30" xr:uid="{7B687202-5FF0-45B6-8F0D-1D7C29366766}"/>
    <dataValidation type="decimal" operator="greaterThanOrEqual" allowBlank="1" showInputMessage="1" showErrorMessage="1" error="Value should be positive" prompt="Enter the capital cost estimate for your project from your energy audit." sqref="H30" xr:uid="{AF89C19F-E421-45C5-A07E-308727B56796}">
      <formula1>0</formula1>
    </dataValidation>
  </dataValidations>
  <pageMargins left="0.7" right="0.7" top="0.75" bottom="0.75" header="0.3" footer="0.3"/>
  <pageSetup paperSize="9" orientation="portrait" r:id="rId1"/>
  <ignoredErrors>
    <ignoredError sqref="G31:G34" unlockedFormula="1"/>
  </ignoredError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569CFD-4B3C-4A52-BDDB-4A45039CEFE9}">
          <x14:formula1>
            <xm:f>'Admin - to be hidden'!$B$3:$B$4</xm:f>
          </x14:formula1>
          <xm:sqref>B13 I31:I49</xm:sqref>
        </x14:dataValidation>
        <x14:dataValidation type="list" allowBlank="1" showInputMessage="1" showErrorMessage="1" prompt="Select yes or no depending on whether you intend to include this project in your emissions plan." xr:uid="{5B01CD21-8B25-4949-BE69-C44ACE6940C0}">
          <x14:formula1>
            <xm:f>'Admin - to be hidden'!$B$3:$B$4</xm:f>
          </x14:formula1>
          <xm:sqref>I30</xm:sqref>
        </x14:dataValidation>
        <x14:dataValidation type="list" allowBlank="1" showInputMessage="1" showErrorMessage="1" prompt="Refer to Section 4.1 of the user guide for a definition of each project type" xr:uid="{20180174-9673-46F5-B9FA-5140F1AB0674}">
          <x14:formula1>
            <xm:f>'Admin - to be hidden'!$B$7:$B$12</xm:f>
          </x14:formula1>
          <xm:sqref>C30</xm:sqref>
        </x14:dataValidation>
        <x14:dataValidation type="list" allowBlank="1" showInputMessage="1" showErrorMessage="1" xr:uid="{C91CC1A9-A87E-4804-9D7C-E78ABC60684B}">
          <x14:formula1>
            <xm:f>'Admin - to be hidden'!$B$7:$B$12</xm:f>
          </x14:formula1>
          <xm:sqref>C31:C49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23793-6638-466F-9579-BFA2EA4B7F58}">
  <sheetPr codeName="Sheet17">
    <tabColor rgb="FFED6D63"/>
  </sheetPr>
  <dimension ref="A1:Y73"/>
  <sheetViews>
    <sheetView zoomScaleNormal="100" workbookViewId="0">
      <selection activeCell="E21" sqref="E21"/>
    </sheetView>
  </sheetViews>
  <sheetFormatPr defaultColWidth="9.140625" defaultRowHeight="12.75" x14ac:dyDescent="0.2"/>
  <cols>
    <col min="1" max="1" width="1.5703125" style="11" customWidth="1"/>
    <col min="2" max="2" width="19.42578125" style="11" customWidth="1"/>
    <col min="3" max="3" width="20.5703125" style="11" customWidth="1"/>
    <col min="4" max="4" width="35.85546875" style="11" customWidth="1"/>
    <col min="5" max="5" width="16.85546875" style="11" customWidth="1"/>
    <col min="6" max="7" width="18.42578125" style="11" customWidth="1"/>
    <col min="8" max="8" width="20.42578125" style="11" customWidth="1"/>
    <col min="9" max="9" width="19" style="11" customWidth="1"/>
    <col min="10" max="10" width="21.42578125" style="11" customWidth="1"/>
    <col min="11" max="11" width="20" style="11" customWidth="1"/>
    <col min="12" max="12" width="13.42578125" style="11" customWidth="1"/>
    <col min="13" max="13" width="5.42578125" style="11" customWidth="1"/>
    <col min="14" max="14" width="1.5703125" style="11" customWidth="1"/>
    <col min="15" max="15" width="33.5703125" style="11" customWidth="1"/>
    <col min="16" max="16" width="1.5703125" style="11" customWidth="1"/>
    <col min="17" max="18" width="9.140625" style="11"/>
    <col min="19" max="19" width="19.85546875" style="11" customWidth="1"/>
    <col min="20" max="16384" width="9.140625" style="11"/>
  </cols>
  <sheetData>
    <row r="1" spans="1:17" s="125" customFormat="1" ht="15" customHeight="1" x14ac:dyDescent="0.25">
      <c r="C1" s="133"/>
      <c r="D1" s="133"/>
    </row>
    <row r="2" spans="1:17" s="125" customFormat="1" ht="34.5" x14ac:dyDescent="0.45">
      <c r="B2" s="126" t="s">
        <v>57</v>
      </c>
      <c r="C2" s="133"/>
      <c r="D2" s="133"/>
    </row>
    <row r="3" spans="1:17" s="125" customFormat="1" ht="27" customHeight="1" x14ac:dyDescent="0.45">
      <c r="B3" s="128" t="s">
        <v>260</v>
      </c>
      <c r="C3" s="133"/>
      <c r="D3" s="133"/>
    </row>
    <row r="4" spans="1:17" s="125" customFormat="1" ht="27" customHeight="1" x14ac:dyDescent="0.45">
      <c r="B4" s="128" t="s">
        <v>261</v>
      </c>
      <c r="C4" s="133"/>
      <c r="D4" s="133"/>
    </row>
    <row r="5" spans="1:17" s="125" customFormat="1" ht="15" customHeight="1" x14ac:dyDescent="0.25">
      <c r="A5" s="129"/>
      <c r="B5" s="129"/>
      <c r="C5" s="134"/>
      <c r="D5" s="134"/>
      <c r="E5" s="129"/>
      <c r="F5" s="129"/>
      <c r="G5" s="129"/>
      <c r="H5" s="129"/>
      <c r="I5" s="129"/>
      <c r="J5" s="129"/>
      <c r="K5" s="129"/>
      <c r="L5" s="129"/>
      <c r="M5" s="129"/>
      <c r="N5" s="129"/>
      <c r="O5" s="129"/>
      <c r="P5" s="129"/>
      <c r="Q5" s="129"/>
    </row>
    <row r="6" spans="1:17" s="125" customFormat="1" ht="15" hidden="1" customHeight="1" x14ac:dyDescent="0.25">
      <c r="C6" s="133"/>
      <c r="D6" s="133"/>
    </row>
    <row r="7" spans="1:17" s="125" customFormat="1" ht="34.5" hidden="1" x14ac:dyDescent="0.45">
      <c r="B7" s="126" t="s">
        <v>57</v>
      </c>
      <c r="C7" s="133"/>
      <c r="D7" s="133"/>
    </row>
    <row r="8" spans="1:17" s="125" customFormat="1" ht="27" hidden="1" x14ac:dyDescent="0.45">
      <c r="B8" s="128" t="s">
        <v>102</v>
      </c>
      <c r="C8" s="133"/>
      <c r="D8" s="133"/>
    </row>
    <row r="9" spans="1:17" s="125" customFormat="1" ht="15" hidden="1" customHeight="1" x14ac:dyDescent="0.25">
      <c r="A9" s="129"/>
      <c r="B9" s="129"/>
      <c r="C9" s="134"/>
      <c r="D9" s="134"/>
      <c r="E9" s="129"/>
      <c r="F9" s="129"/>
      <c r="G9" s="129"/>
      <c r="H9" s="129"/>
      <c r="I9" s="129"/>
      <c r="J9" s="129"/>
      <c r="K9" s="129"/>
      <c r="L9" s="129"/>
      <c r="M9" s="129"/>
      <c r="N9" s="129"/>
      <c r="O9" s="129"/>
      <c r="P9" s="129"/>
    </row>
    <row r="10" spans="1:17" ht="5.0999999999999996" customHeight="1" x14ac:dyDescent="0.25">
      <c r="B10" s="13"/>
    </row>
    <row r="11" spans="1:17" ht="17.100000000000001" customHeight="1" x14ac:dyDescent="0.3">
      <c r="B11" s="135" t="s">
        <v>129</v>
      </c>
      <c r="C11" s="137"/>
      <c r="D11" s="137"/>
      <c r="E11" s="137"/>
      <c r="F11" s="137"/>
      <c r="G11" s="137"/>
      <c r="H11" s="137"/>
      <c r="I11" s="137"/>
      <c r="J11" s="137"/>
      <c r="K11" s="137"/>
      <c r="L11" s="137"/>
      <c r="M11" s="137"/>
      <c r="N11" s="137"/>
      <c r="O11" s="137"/>
    </row>
    <row r="12" spans="1:17" ht="17.100000000000001" customHeight="1" x14ac:dyDescent="0.3">
      <c r="B12" s="135" t="s">
        <v>130</v>
      </c>
      <c r="C12" s="137"/>
      <c r="D12" s="137"/>
      <c r="E12" s="137"/>
      <c r="F12" s="137"/>
      <c r="G12" s="137"/>
      <c r="H12" s="137"/>
      <c r="I12" s="137"/>
      <c r="J12" s="137"/>
      <c r="K12" s="137"/>
      <c r="L12" s="137"/>
      <c r="M12" s="137"/>
      <c r="N12" s="137"/>
      <c r="O12" s="137"/>
    </row>
    <row r="13" spans="1:17" ht="17.100000000000001" customHeight="1" x14ac:dyDescent="0.3">
      <c r="B13" s="135" t="s">
        <v>131</v>
      </c>
      <c r="C13" s="137"/>
      <c r="D13" s="137"/>
      <c r="E13" s="137"/>
      <c r="F13" s="137"/>
      <c r="G13" s="137"/>
      <c r="H13" s="137"/>
      <c r="I13" s="137"/>
      <c r="J13" s="137"/>
      <c r="K13" s="137"/>
      <c r="L13" s="137"/>
      <c r="M13" s="137"/>
      <c r="N13" s="137"/>
      <c r="O13" s="137"/>
    </row>
    <row r="14" spans="1:17" ht="5.0999999999999996" customHeight="1" x14ac:dyDescent="0.3">
      <c r="B14" s="131"/>
      <c r="C14" s="137"/>
      <c r="D14" s="137"/>
      <c r="E14" s="137"/>
      <c r="F14" s="137"/>
      <c r="G14" s="137"/>
      <c r="H14" s="137"/>
      <c r="I14" s="137"/>
      <c r="J14" s="137"/>
      <c r="K14" s="137"/>
      <c r="L14" s="137"/>
      <c r="M14" s="137"/>
      <c r="N14" s="137"/>
      <c r="O14" s="137"/>
    </row>
    <row r="15" spans="1:17" ht="20.25" customHeight="1" x14ac:dyDescent="0.2">
      <c r="B15" s="348" t="s">
        <v>132</v>
      </c>
      <c r="C15" s="349"/>
      <c r="D15" s="349"/>
      <c r="E15" s="349"/>
      <c r="F15" s="349"/>
      <c r="G15" s="349"/>
      <c r="H15" s="349"/>
      <c r="I15" s="349"/>
      <c r="J15" s="349"/>
      <c r="K15" s="349"/>
      <c r="L15" s="349"/>
      <c r="M15" s="349"/>
      <c r="N15" s="349"/>
      <c r="O15" s="350"/>
    </row>
    <row r="16" spans="1:17" ht="9.9499999999999993" customHeight="1" x14ac:dyDescent="0.25">
      <c r="B16" s="180"/>
      <c r="C16" s="180"/>
      <c r="D16" s="180"/>
      <c r="E16" s="180"/>
      <c r="F16" s="180"/>
      <c r="G16" s="180"/>
      <c r="H16" s="180"/>
      <c r="I16" s="180"/>
      <c r="J16" s="180"/>
      <c r="K16" s="180"/>
      <c r="L16" s="180"/>
      <c r="M16" s="180"/>
      <c r="N16" s="137"/>
      <c r="O16" s="137"/>
    </row>
    <row r="17" spans="2:21" ht="17.100000000000001" customHeight="1" x14ac:dyDescent="0.3">
      <c r="B17" s="139" t="s">
        <v>95</v>
      </c>
      <c r="C17" s="184" t="s">
        <v>89</v>
      </c>
      <c r="D17" s="184" t="s">
        <v>108</v>
      </c>
      <c r="E17" s="184" t="s">
        <v>133</v>
      </c>
      <c r="F17" s="184" t="s">
        <v>134</v>
      </c>
      <c r="G17" s="342" t="s">
        <v>111</v>
      </c>
      <c r="H17" s="343"/>
      <c r="I17" s="137"/>
      <c r="J17" s="137"/>
      <c r="K17" s="137"/>
      <c r="L17" s="137"/>
      <c r="M17" s="137"/>
      <c r="N17" s="137"/>
      <c r="O17" s="137"/>
    </row>
    <row r="18" spans="2:21" ht="16.5" customHeight="1" x14ac:dyDescent="0.3">
      <c r="B18" s="185"/>
      <c r="C18" s="186"/>
      <c r="D18" s="186" t="s">
        <v>112</v>
      </c>
      <c r="E18" s="186" t="s">
        <v>113</v>
      </c>
      <c r="F18" s="186" t="s">
        <v>114</v>
      </c>
      <c r="G18" s="186" t="s">
        <v>112</v>
      </c>
      <c r="H18" s="186" t="s">
        <v>114</v>
      </c>
      <c r="I18" s="137"/>
      <c r="J18" s="137"/>
      <c r="K18" s="137"/>
      <c r="L18" s="137"/>
      <c r="M18" s="137"/>
      <c r="N18" s="137"/>
      <c r="O18" s="137"/>
    </row>
    <row r="19" spans="2:21" ht="16.5" hidden="1" customHeight="1" x14ac:dyDescent="0.3">
      <c r="B19" s="185"/>
      <c r="C19" s="186" t="s">
        <v>115</v>
      </c>
      <c r="D19" s="187">
        <f>SUM(D20:D23)</f>
        <v>5555555.5555555597</v>
      </c>
      <c r="E19" s="188">
        <f>SUM(E20:E23)</f>
        <v>225000</v>
      </c>
      <c r="F19" s="186"/>
      <c r="G19" s="186"/>
      <c r="H19" s="186"/>
      <c r="I19" s="137"/>
      <c r="J19" s="137"/>
      <c r="K19" s="137"/>
      <c r="L19" s="137"/>
      <c r="M19" s="137"/>
      <c r="N19" s="137"/>
      <c r="O19" s="137"/>
    </row>
    <row r="20" spans="2:21" ht="16.5" customHeight="1" x14ac:dyDescent="0.3">
      <c r="B20" s="139" t="s">
        <v>30</v>
      </c>
      <c r="C20" s="190" t="str">
        <f>'Step 1-Emissions'!B17</f>
        <v>Electricity</v>
      </c>
      <c r="D20" s="191">
        <f>'Step 1-Emissions'!$E$30</f>
        <v>2777777.7777777798</v>
      </c>
      <c r="E20" s="192">
        <f>'Step 1-Emissions'!D17</f>
        <v>80000</v>
      </c>
      <c r="F20" s="193">
        <f>IFERROR($E$20/$D$20,"N/A")</f>
        <v>2.8799999999999978E-2</v>
      </c>
      <c r="G20" s="194">
        <f>IFERROR(D20-SUMIFS($G$30:$G$49,$E$30:$E$49,$C20,$J$30:$J$49,"Yes")-SUMIFS('Step 2-Demand Reduction'!$F$30:$F$49,'Step 2-Demand Reduction'!$E$30:$E$49,'Step 2a'!$C20,'Step 2-Demand Reduction'!$I$30:$I$49,"Yes")-SUMIFS($G$30:$G$49,$E$30:$E$49,"All",$J$30:$J$49,"Yes")*($D20/$D$19)-SUMIFS('Step 2-Demand Reduction'!$F$30:$F$49,'Step 2-Demand Reduction'!$E$30:$E$49,"All",'Step 2-Demand Reduction'!$I$30:$I$49,"Yes")*($D20/$D$19),"N/A")</f>
        <v>2722777.7777777798</v>
      </c>
      <c r="H20" s="192">
        <f>IFERROR(E20-SUMIFS($H$30:$H$49,$E$30:$E$49,$C20,$J$30:$J$49,"Yes")-SUMIFS('Step 2-Demand Reduction'!$G$30:$G$49,'Step 2-Demand Reduction'!$E$30:$E$49,'Step 2a'!$C20,'Step 2-Demand Reduction'!$I$30:$I$49,"Yes")-SUMIFS($G$30:$G$49,$E$30:$E$49,"All",$J$30:$J$49,"Yes")*($D20/$D$19)*$F20-SUMIFS('Step 2-Demand Reduction'!$F$30:$F$49,'Step 2-Demand Reduction'!$E$30:$E$49,"All",'Step 2-Demand Reduction'!$I$30:$I$49,"Yes")*($D20/$D$19)*$F20,"N/A")</f>
        <v>69000</v>
      </c>
      <c r="I20" s="137"/>
      <c r="J20" s="137"/>
      <c r="K20" s="137"/>
      <c r="L20" s="137"/>
      <c r="M20" s="137"/>
      <c r="N20" s="137"/>
      <c r="O20" s="137"/>
    </row>
    <row r="21" spans="2:21" ht="17.100000000000001" customHeight="1" x14ac:dyDescent="0.3">
      <c r="B21" s="139" t="s">
        <v>116</v>
      </c>
      <c r="C21" s="190" t="str">
        <f>'Step 1-Emissions'!$B$22</f>
        <v>NaturalGas</v>
      </c>
      <c r="D21" s="191">
        <f>'Step 1-Emissions'!$E$30</f>
        <v>2777777.7777777798</v>
      </c>
      <c r="E21" s="192">
        <f>'Step 1-Emissions'!$D$30</f>
        <v>145000</v>
      </c>
      <c r="F21" s="193">
        <f>IFERROR($E$21/$D$21,"N/A")</f>
        <v>5.2199999999999962E-2</v>
      </c>
      <c r="G21" s="194">
        <f>IFERROR(D21-SUMIFS($G$30:$G$49,$E$30:$E$49,$C21,$J$30:$J$49,"Yes")-SUMIFS('Step 2-Demand Reduction'!$F$30:$F$49,'Step 2-Demand Reduction'!$E$30:$E$49,'Step 2a'!$C21,'Step 2-Demand Reduction'!$I$30:$I$49,"Yes")-SUMIFS($G$30:$G$49,$E$30:$E$49,"All",$J$30:$J$49,"Yes")*($D21/$D$19)-SUMIFS('Step 2-Demand Reduction'!$F$30:$F$49,'Step 2-Demand Reduction'!$E$30:$E$49,"All",'Step 2-Demand Reduction'!$I$30:$I$49,"Yes")*($D21/$D$19),"N/A")</f>
        <v>2433777.7777777798</v>
      </c>
      <c r="H21" s="192">
        <f>IFERROR(E21-SUMIFS($H$30:$H$49,$E$30:$E$49,$C21,$J$30:$J$49,"Yes")-SUMIFS('Step 2-Demand Reduction'!$G$30:$G$49,'Step 2-Demand Reduction'!$E$30:$E$49,'Step 2a'!$C21,'Step 2-Demand Reduction'!$I$30:$I$49,"Yes")-SUMIFS($G$30:$G$49,$E$30:$E$49,"All",$J$30:$J$49,"Yes")*($D21/$D$19)*$F21-SUMIFS('Step 2-Demand Reduction'!$F$30:$F$49,'Step 2-Demand Reduction'!$E$30:$E$49,"All",'Step 2-Demand Reduction'!$I$30:$I$49,"Yes")*($D21/$D$19)*$F21,"N/A")</f>
        <v>119571.20000000001</v>
      </c>
      <c r="I21" s="137"/>
      <c r="J21" s="137"/>
      <c r="K21" s="137"/>
      <c r="L21" s="137"/>
      <c r="M21" s="137"/>
      <c r="N21" s="137"/>
      <c r="O21" s="137"/>
    </row>
    <row r="22" spans="2:21" ht="17.100000000000001" customHeight="1" x14ac:dyDescent="0.3">
      <c r="B22" s="139" t="s">
        <v>117</v>
      </c>
      <c r="C22" s="190" t="str">
        <f>'Step 1-Emissions'!$B$23</f>
        <v>Thermal 2</v>
      </c>
      <c r="D22" s="191" t="str">
        <f>'Step 1-Emissions'!$E$31</f>
        <v/>
      </c>
      <c r="E22" s="192">
        <f>'Step 1-Emissions'!$D$31</f>
        <v>0</v>
      </c>
      <c r="F22" s="193" t="str">
        <f>IFERROR($E$22/$D$22,"N/A")</f>
        <v>N/A</v>
      </c>
      <c r="G22" s="194" t="str">
        <f>IFERROR(D22-SUMIFS($G$30:$G$49,$E$30:$E$49,$C22,$J$30:$J$49,"Yes")-SUMIFS('Step 2-Demand Reduction'!$F$30:$F$49,'Step 2-Demand Reduction'!$E$30:$E$49,'Step 2a'!$C22,'Step 2-Demand Reduction'!$I$30:$I$49,"Yes")-SUMIFS($G$30:$G$49,$E$30:$E$49,"All",$J$30:$J$49,"Yes")*($D22/$D$19)-SUMIFS('Step 2-Demand Reduction'!$F$30:$F$49,'Step 2-Demand Reduction'!$E$30:$E$49,"All",'Step 2-Demand Reduction'!$I$30:$I$49,"Yes")*($D22/$D$19),"N/A")</f>
        <v>N/A</v>
      </c>
      <c r="H22" s="192" t="str">
        <f>IFERROR(E22-SUMIFS($H$30:$H$49,$E$30:$E$49,$C22,$J$30:$J$49,"Yes")-SUMIFS('Step 2-Demand Reduction'!$G$30:$G$49,'Step 2-Demand Reduction'!$E$30:$E$49,'Step 2a'!$C22,'Step 2-Demand Reduction'!$I$30:$I$49,"Yes")-SUMIFS($G$30:$G$49,$E$30:$E$49,"All",$J$30:$J$49,"Yes")*($D22/$D$19)*$F22-SUMIFS('Step 2-Demand Reduction'!$F$30:$F$49,'Step 2-Demand Reduction'!$E$30:$E$49,"All",'Step 2-Demand Reduction'!$I$30:$I$49,"Yes")*($D22/$D$19)*$F22,"N/A")</f>
        <v>N/A</v>
      </c>
      <c r="I22" s="137"/>
      <c r="J22" s="137"/>
      <c r="K22" s="137"/>
      <c r="L22" s="137"/>
      <c r="M22" s="137"/>
      <c r="N22" s="137"/>
      <c r="O22" s="137"/>
    </row>
    <row r="23" spans="2:21" ht="17.100000000000001" customHeight="1" x14ac:dyDescent="0.3">
      <c r="B23" s="139" t="s">
        <v>9</v>
      </c>
      <c r="C23" s="190" t="str">
        <f>'Step 1-Emissions'!$B$24</f>
        <v>Thermal 3</v>
      </c>
      <c r="D23" s="191" t="str">
        <f>'Step 1-Emissions'!$E$32</f>
        <v/>
      </c>
      <c r="E23" s="192">
        <f>'Step 1-Emissions'!$D$32</f>
        <v>0</v>
      </c>
      <c r="F23" s="193" t="str">
        <f>IFERROR($E$23/$D$23,"N/A")</f>
        <v>N/A</v>
      </c>
      <c r="G23" s="194" t="str">
        <f>IFERROR(D23-SUMIFS($G$30:$G$49,$E$30:$E$49,$C23,$J$30:$J$49,"Yes")-SUMIFS('Step 2-Demand Reduction'!$F$30:$F$49,'Step 2-Demand Reduction'!$E$30:$E$49,'Step 2a'!$C23,'Step 2-Demand Reduction'!$I$30:$I$49,"Yes")-SUMIFS($G$30:$G$49,$E$30:$E$49,"All",$J$30:$J$49,"Yes")*($D23/$D$19)-SUMIFS('Step 2-Demand Reduction'!$F$30:$F$49,'Step 2-Demand Reduction'!$E$30:$E$49,"All",'Step 2-Demand Reduction'!$I$30:$I$49,"Yes")*($D23/$D$19),"N/A")</f>
        <v>N/A</v>
      </c>
      <c r="H23" s="192" t="str">
        <f>IFERROR(E23-SUMIFS($H$30:$H$49,$E$30:$E$49,$C23,$J$30:$J$49,"Yes")-SUMIFS('Step 2-Demand Reduction'!$G$30:$G$49,'Step 2-Demand Reduction'!$E$30:$E$49,'Step 2a'!$C23,'Step 2-Demand Reduction'!$I$30:$I$49,"Yes")-SUMIFS($G$30:$G$49,$E$30:$E$49,"All",$J$30:$J$49,"Yes")*($D23/$D$19)*$F23-SUMIFS('Step 2-Demand Reduction'!$F$30:$F$49,'Step 2-Demand Reduction'!$E$30:$E$49,"All",'Step 2-Demand Reduction'!$I$30:$I$49,"Yes")*($D23/$D$19)*$F23,"N/A")</f>
        <v>N/A</v>
      </c>
      <c r="I23" s="137"/>
      <c r="J23" s="137"/>
      <c r="K23" s="137"/>
      <c r="L23" s="137"/>
      <c r="M23" s="137"/>
      <c r="N23" s="137"/>
      <c r="O23" s="137"/>
    </row>
    <row r="24" spans="2:21" ht="9.9499999999999993" customHeight="1" x14ac:dyDescent="0.25">
      <c r="B24" s="137"/>
      <c r="C24" s="137"/>
      <c r="D24" s="137"/>
      <c r="E24" s="137"/>
      <c r="F24" s="137"/>
      <c r="G24" s="137"/>
      <c r="H24" s="137"/>
      <c r="I24" s="137"/>
      <c r="J24" s="137"/>
      <c r="K24" s="137"/>
      <c r="L24" s="137"/>
      <c r="M24" s="137"/>
      <c r="N24" s="137"/>
      <c r="O24" s="137"/>
    </row>
    <row r="25" spans="2:21" ht="20.25" customHeight="1" x14ac:dyDescent="0.2">
      <c r="B25" s="348" t="s">
        <v>135</v>
      </c>
      <c r="C25" s="349"/>
      <c r="D25" s="349"/>
      <c r="E25" s="349"/>
      <c r="F25" s="349"/>
      <c r="G25" s="349"/>
      <c r="H25" s="349"/>
      <c r="I25" s="349"/>
      <c r="J25" s="349"/>
      <c r="K25" s="349"/>
      <c r="L25" s="349"/>
      <c r="M25" s="349"/>
      <c r="N25" s="349"/>
      <c r="O25" s="350"/>
    </row>
    <row r="26" spans="2:21" ht="9.9499999999999993" customHeight="1" x14ac:dyDescent="0.25">
      <c r="B26" s="137"/>
      <c r="C26" s="137"/>
      <c r="D26" s="137"/>
      <c r="E26" s="137"/>
      <c r="F26" s="137"/>
      <c r="G26" s="137"/>
      <c r="H26" s="137"/>
      <c r="I26" s="137"/>
      <c r="J26" s="137"/>
      <c r="K26" s="137"/>
      <c r="L26" s="137"/>
      <c r="M26" s="137"/>
      <c r="N26" s="137"/>
      <c r="O26" s="137"/>
    </row>
    <row r="27" spans="2:21" s="13" customFormat="1" ht="17.100000000000001" customHeight="1" x14ac:dyDescent="0.3">
      <c r="B27" s="131"/>
      <c r="C27" s="131"/>
      <c r="D27" s="131"/>
      <c r="E27" s="131"/>
      <c r="F27" s="359" t="s">
        <v>136</v>
      </c>
      <c r="G27" s="359" t="s">
        <v>119</v>
      </c>
      <c r="H27" s="357" t="s">
        <v>120</v>
      </c>
      <c r="I27" s="131"/>
      <c r="J27" s="131"/>
      <c r="K27" s="361" t="s">
        <v>121</v>
      </c>
      <c r="L27" s="131"/>
      <c r="M27" s="131"/>
      <c r="N27" s="131"/>
      <c r="O27" s="131"/>
    </row>
    <row r="28" spans="2:21" s="13" customFormat="1" ht="17.100000000000001" customHeight="1" x14ac:dyDescent="0.3">
      <c r="B28" s="139" t="s">
        <v>122</v>
      </c>
      <c r="C28" s="139" t="s">
        <v>123</v>
      </c>
      <c r="D28" s="139" t="s">
        <v>124</v>
      </c>
      <c r="E28" s="197" t="s">
        <v>84</v>
      </c>
      <c r="F28" s="360"/>
      <c r="G28" s="360"/>
      <c r="H28" s="358"/>
      <c r="I28" s="198" t="s">
        <v>125</v>
      </c>
      <c r="J28" s="184" t="s">
        <v>126</v>
      </c>
      <c r="K28" s="362"/>
      <c r="L28" s="135"/>
      <c r="M28" s="131"/>
      <c r="N28" s="131"/>
      <c r="O28" s="131"/>
    </row>
    <row r="29" spans="2:21" s="13" customFormat="1" ht="33.950000000000003" customHeight="1" x14ac:dyDescent="0.3">
      <c r="B29" s="209" t="s">
        <v>127</v>
      </c>
      <c r="C29" s="210" t="s">
        <v>6</v>
      </c>
      <c r="D29" s="211" t="s">
        <v>128</v>
      </c>
      <c r="E29" s="212" t="s">
        <v>137</v>
      </c>
      <c r="F29" s="219">
        <v>0.05</v>
      </c>
      <c r="G29" s="213">
        <v>50000</v>
      </c>
      <c r="H29" s="214">
        <v>4500</v>
      </c>
      <c r="I29" s="214">
        <v>13000</v>
      </c>
      <c r="J29" s="212" t="s">
        <v>1</v>
      </c>
      <c r="K29" s="212">
        <v>2026</v>
      </c>
      <c r="L29" s="135"/>
      <c r="M29" s="199"/>
      <c r="N29" s="199"/>
      <c r="O29" s="199"/>
      <c r="P29" s="37"/>
      <c r="Q29" s="37"/>
      <c r="R29" s="37"/>
      <c r="S29" s="37"/>
      <c r="T29" s="37"/>
      <c r="U29" s="37"/>
    </row>
    <row r="30" spans="2:21" s="13" customFormat="1" ht="33.950000000000003" customHeight="1" x14ac:dyDescent="0.25">
      <c r="B30" s="200">
        <v>1</v>
      </c>
      <c r="C30" s="207"/>
      <c r="D30" s="201"/>
      <c r="E30" s="208"/>
      <c r="F30" s="215"/>
      <c r="G30" s="216"/>
      <c r="H30" s="217"/>
      <c r="I30" s="202"/>
      <c r="J30" s="208"/>
      <c r="K30" s="203"/>
      <c r="L30" s="181"/>
      <c r="M30" s="181"/>
      <c r="N30" s="181"/>
      <c r="O30" s="181"/>
    </row>
    <row r="31" spans="2:21" s="13" customFormat="1" ht="33.950000000000003" customHeight="1" x14ac:dyDescent="0.3">
      <c r="B31" s="200">
        <v>2</v>
      </c>
      <c r="C31" s="207"/>
      <c r="D31" s="201"/>
      <c r="E31" s="208"/>
      <c r="F31" s="215"/>
      <c r="G31" s="216" t="str">
        <f t="shared" ref="G31:G49" si="0">IF(E31="ALL",F31*$D$19,IF(F31="","",F31*_xlfn.XLOOKUP(E31,$C$20:$C$23,$D$20:$D$23,0,0,1)))</f>
        <v/>
      </c>
      <c r="H31" s="217" t="str">
        <f t="shared" ref="H31:H49" si="1">IF(E31="All",F31*$E$19,IF(F31="","",G31*_xlfn.XLOOKUP(E31,$C$20:$C$23,$F$20:$F$23,"",0,1)))</f>
        <v/>
      </c>
      <c r="I31" s="202"/>
      <c r="J31" s="208"/>
      <c r="K31" s="203"/>
      <c r="L31" s="131"/>
      <c r="M31" s="181"/>
      <c r="N31" s="181"/>
      <c r="O31" s="131"/>
    </row>
    <row r="32" spans="2:21" s="13" customFormat="1" ht="33.950000000000003" customHeight="1" x14ac:dyDescent="0.3">
      <c r="B32" s="200">
        <v>3</v>
      </c>
      <c r="C32" s="207"/>
      <c r="D32" s="201"/>
      <c r="E32" s="208"/>
      <c r="F32" s="215"/>
      <c r="G32" s="216" t="str">
        <f t="shared" si="0"/>
        <v/>
      </c>
      <c r="H32" s="217" t="str">
        <f t="shared" si="1"/>
        <v/>
      </c>
      <c r="I32" s="202"/>
      <c r="J32" s="208"/>
      <c r="K32" s="203"/>
      <c r="L32" s="131"/>
      <c r="M32" s="181"/>
      <c r="N32" s="181"/>
      <c r="O32" s="131"/>
    </row>
    <row r="33" spans="2:25" s="13" customFormat="1" ht="33.950000000000003" customHeight="1" x14ac:dyDescent="0.3">
      <c r="B33" s="200">
        <v>4</v>
      </c>
      <c r="C33" s="207"/>
      <c r="D33" s="201"/>
      <c r="E33" s="208"/>
      <c r="F33" s="215"/>
      <c r="G33" s="216" t="str">
        <f t="shared" si="0"/>
        <v/>
      </c>
      <c r="H33" s="217" t="str">
        <f t="shared" si="1"/>
        <v/>
      </c>
      <c r="I33" s="202"/>
      <c r="J33" s="208"/>
      <c r="K33" s="203"/>
      <c r="L33" s="131"/>
      <c r="M33" s="181"/>
      <c r="N33" s="181"/>
      <c r="O33" s="131"/>
    </row>
    <row r="34" spans="2:25" s="13" customFormat="1" ht="33.950000000000003" customHeight="1" x14ac:dyDescent="0.3">
      <c r="B34" s="200">
        <v>5</v>
      </c>
      <c r="C34" s="207"/>
      <c r="D34" s="201"/>
      <c r="E34" s="208"/>
      <c r="F34" s="215"/>
      <c r="G34" s="216" t="str">
        <f t="shared" si="0"/>
        <v/>
      </c>
      <c r="H34" s="217" t="str">
        <f t="shared" si="1"/>
        <v/>
      </c>
      <c r="I34" s="202"/>
      <c r="J34" s="208"/>
      <c r="K34" s="203"/>
      <c r="L34" s="131"/>
      <c r="M34" s="181"/>
      <c r="N34" s="181"/>
      <c r="O34" s="218"/>
    </row>
    <row r="35" spans="2:25" s="13" customFormat="1" ht="33.950000000000003" customHeight="1" x14ac:dyDescent="0.3">
      <c r="B35" s="200">
        <v>6</v>
      </c>
      <c r="C35" s="207"/>
      <c r="D35" s="201"/>
      <c r="E35" s="208"/>
      <c r="F35" s="215"/>
      <c r="G35" s="216" t="str">
        <f t="shared" si="0"/>
        <v/>
      </c>
      <c r="H35" s="217" t="str">
        <f t="shared" si="1"/>
        <v/>
      </c>
      <c r="I35" s="202"/>
      <c r="J35" s="208"/>
      <c r="K35" s="203"/>
      <c r="L35" s="131"/>
      <c r="M35" s="181"/>
      <c r="N35" s="181"/>
      <c r="O35" s="131"/>
    </row>
    <row r="36" spans="2:25" s="13" customFormat="1" ht="33.950000000000003" customHeight="1" x14ac:dyDescent="0.3">
      <c r="B36" s="200">
        <v>7</v>
      </c>
      <c r="C36" s="207"/>
      <c r="D36" s="201"/>
      <c r="E36" s="208"/>
      <c r="F36" s="215"/>
      <c r="G36" s="216" t="str">
        <f t="shared" si="0"/>
        <v/>
      </c>
      <c r="H36" s="217" t="str">
        <f t="shared" si="1"/>
        <v/>
      </c>
      <c r="I36" s="202"/>
      <c r="J36" s="208"/>
      <c r="K36" s="203"/>
      <c r="L36" s="131"/>
      <c r="M36" s="181"/>
      <c r="N36" s="181"/>
      <c r="O36" s="131"/>
    </row>
    <row r="37" spans="2:25" s="13" customFormat="1" ht="33.950000000000003" customHeight="1" x14ac:dyDescent="0.3">
      <c r="B37" s="200">
        <v>8</v>
      </c>
      <c r="C37" s="207"/>
      <c r="D37" s="201"/>
      <c r="E37" s="208"/>
      <c r="F37" s="215"/>
      <c r="G37" s="216" t="str">
        <f t="shared" si="0"/>
        <v/>
      </c>
      <c r="H37" s="217" t="str">
        <f t="shared" si="1"/>
        <v/>
      </c>
      <c r="I37" s="202"/>
      <c r="J37" s="208"/>
      <c r="K37" s="203"/>
      <c r="L37" s="131"/>
      <c r="M37" s="181"/>
      <c r="N37" s="181"/>
      <c r="O37" s="131"/>
    </row>
    <row r="38" spans="2:25" s="13" customFormat="1" ht="33.950000000000003" customHeight="1" x14ac:dyDescent="0.3">
      <c r="B38" s="200">
        <v>9</v>
      </c>
      <c r="C38" s="207"/>
      <c r="D38" s="201"/>
      <c r="E38" s="208"/>
      <c r="F38" s="215"/>
      <c r="G38" s="216" t="str">
        <f t="shared" si="0"/>
        <v/>
      </c>
      <c r="H38" s="217" t="str">
        <f t="shared" si="1"/>
        <v/>
      </c>
      <c r="I38" s="202"/>
      <c r="J38" s="208"/>
      <c r="K38" s="203"/>
      <c r="L38" s="131"/>
      <c r="M38" s="181"/>
      <c r="N38" s="181"/>
      <c r="O38" s="131"/>
    </row>
    <row r="39" spans="2:25" s="13" customFormat="1" ht="33.950000000000003" customHeight="1" x14ac:dyDescent="0.3">
      <c r="B39" s="200">
        <v>10</v>
      </c>
      <c r="C39" s="207"/>
      <c r="D39" s="201"/>
      <c r="E39" s="208"/>
      <c r="F39" s="215"/>
      <c r="G39" s="216" t="str">
        <f t="shared" si="0"/>
        <v/>
      </c>
      <c r="H39" s="217" t="str">
        <f t="shared" si="1"/>
        <v/>
      </c>
      <c r="I39" s="202"/>
      <c r="J39" s="208"/>
      <c r="K39" s="203"/>
      <c r="L39" s="131"/>
      <c r="M39" s="181"/>
      <c r="N39" s="181"/>
      <c r="O39" s="131"/>
    </row>
    <row r="40" spans="2:25" s="24" customFormat="1" ht="33.950000000000003" customHeight="1" x14ac:dyDescent="0.25">
      <c r="B40" s="200">
        <v>11</v>
      </c>
      <c r="C40" s="207"/>
      <c r="D40" s="201"/>
      <c r="E40" s="208"/>
      <c r="F40" s="215"/>
      <c r="G40" s="216" t="str">
        <f t="shared" si="0"/>
        <v/>
      </c>
      <c r="H40" s="217" t="str">
        <f t="shared" si="1"/>
        <v/>
      </c>
      <c r="I40" s="202"/>
      <c r="J40" s="208"/>
      <c r="K40" s="203"/>
      <c r="L40" s="181"/>
      <c r="M40" s="181"/>
      <c r="N40" s="181"/>
      <c r="O40" s="181"/>
      <c r="P40" s="13"/>
      <c r="Q40" s="13"/>
      <c r="R40" s="13"/>
      <c r="S40" s="13"/>
      <c r="T40" s="13"/>
      <c r="U40" s="13"/>
    </row>
    <row r="41" spans="2:25" s="24" customFormat="1" ht="33.950000000000003" customHeight="1" x14ac:dyDescent="0.25">
      <c r="B41" s="200">
        <v>12</v>
      </c>
      <c r="C41" s="207"/>
      <c r="D41" s="201"/>
      <c r="E41" s="208"/>
      <c r="F41" s="215"/>
      <c r="G41" s="216" t="str">
        <f t="shared" si="0"/>
        <v/>
      </c>
      <c r="H41" s="217" t="str">
        <f t="shared" si="1"/>
        <v/>
      </c>
      <c r="I41" s="202"/>
      <c r="J41" s="208"/>
      <c r="K41" s="203"/>
      <c r="L41" s="181"/>
      <c r="M41" s="181"/>
      <c r="N41" s="181"/>
      <c r="O41" s="181"/>
      <c r="P41" s="13"/>
      <c r="Q41" s="13"/>
      <c r="R41" s="13"/>
      <c r="S41" s="13"/>
      <c r="T41" s="13"/>
      <c r="U41" s="13"/>
    </row>
    <row r="42" spans="2:25" s="24" customFormat="1" ht="33.950000000000003" customHeight="1" x14ac:dyDescent="0.25">
      <c r="B42" s="200">
        <v>13</v>
      </c>
      <c r="C42" s="207"/>
      <c r="D42" s="201"/>
      <c r="E42" s="208"/>
      <c r="F42" s="215"/>
      <c r="G42" s="216" t="str">
        <f t="shared" si="0"/>
        <v/>
      </c>
      <c r="H42" s="217" t="str">
        <f t="shared" si="1"/>
        <v/>
      </c>
      <c r="I42" s="202"/>
      <c r="J42" s="208"/>
      <c r="K42" s="203"/>
      <c r="L42" s="181"/>
      <c r="M42" s="181"/>
      <c r="N42" s="181"/>
      <c r="O42" s="204"/>
      <c r="P42" s="13"/>
      <c r="Q42" s="13"/>
      <c r="R42" s="13"/>
      <c r="S42" s="13"/>
      <c r="T42" s="13"/>
      <c r="U42" s="13"/>
      <c r="V42" s="38"/>
      <c r="W42" s="38"/>
      <c r="X42" s="38"/>
      <c r="Y42" s="38"/>
    </row>
    <row r="43" spans="2:25" s="24" customFormat="1" ht="33.950000000000003" customHeight="1" x14ac:dyDescent="0.25">
      <c r="B43" s="200">
        <v>14</v>
      </c>
      <c r="C43" s="207"/>
      <c r="D43" s="201"/>
      <c r="E43" s="208"/>
      <c r="F43" s="215"/>
      <c r="G43" s="216" t="str">
        <f t="shared" si="0"/>
        <v/>
      </c>
      <c r="H43" s="217" t="str">
        <f t="shared" si="1"/>
        <v/>
      </c>
      <c r="I43" s="202"/>
      <c r="J43" s="208"/>
      <c r="K43" s="203"/>
      <c r="L43" s="181"/>
      <c r="M43" s="181"/>
      <c r="N43" s="181"/>
      <c r="O43" s="204"/>
      <c r="P43" s="13"/>
      <c r="Q43" s="13"/>
      <c r="R43" s="13"/>
      <c r="S43" s="13"/>
      <c r="T43" s="13"/>
      <c r="U43" s="13"/>
      <c r="V43" s="38"/>
      <c r="W43" s="38"/>
      <c r="X43" s="38"/>
      <c r="Y43" s="38"/>
    </row>
    <row r="44" spans="2:25" s="24" customFormat="1" ht="33.950000000000003" customHeight="1" x14ac:dyDescent="0.25">
      <c r="B44" s="200">
        <v>15</v>
      </c>
      <c r="C44" s="207"/>
      <c r="D44" s="201"/>
      <c r="E44" s="208"/>
      <c r="F44" s="215"/>
      <c r="G44" s="216" t="str">
        <f t="shared" si="0"/>
        <v/>
      </c>
      <c r="H44" s="217" t="str">
        <f t="shared" si="1"/>
        <v/>
      </c>
      <c r="I44" s="202"/>
      <c r="J44" s="208"/>
      <c r="K44" s="203"/>
      <c r="L44" s="181"/>
      <c r="M44" s="181"/>
      <c r="N44" s="181"/>
      <c r="O44" s="181"/>
      <c r="P44" s="13"/>
      <c r="Q44" s="13"/>
      <c r="R44" s="13"/>
      <c r="S44" s="13"/>
      <c r="T44" s="13"/>
      <c r="U44" s="13"/>
    </row>
    <row r="45" spans="2:25" s="24" customFormat="1" ht="33.950000000000003" customHeight="1" x14ac:dyDescent="0.25">
      <c r="B45" s="200">
        <v>16</v>
      </c>
      <c r="C45" s="207"/>
      <c r="D45" s="201"/>
      <c r="E45" s="208"/>
      <c r="F45" s="215"/>
      <c r="G45" s="216" t="str">
        <f t="shared" si="0"/>
        <v/>
      </c>
      <c r="H45" s="217" t="str">
        <f t="shared" si="1"/>
        <v/>
      </c>
      <c r="I45" s="202"/>
      <c r="J45" s="208"/>
      <c r="K45" s="203"/>
      <c r="L45" s="181"/>
      <c r="M45" s="181"/>
      <c r="N45" s="181"/>
      <c r="O45" s="181"/>
      <c r="P45" s="13"/>
      <c r="Q45" s="13"/>
      <c r="R45" s="13"/>
      <c r="S45" s="13"/>
      <c r="T45" s="13"/>
      <c r="U45" s="13"/>
    </row>
    <row r="46" spans="2:25" s="24" customFormat="1" ht="33.950000000000003" customHeight="1" x14ac:dyDescent="0.25">
      <c r="B46" s="200">
        <v>17</v>
      </c>
      <c r="C46" s="207"/>
      <c r="D46" s="201"/>
      <c r="E46" s="208"/>
      <c r="F46" s="215"/>
      <c r="G46" s="216" t="str">
        <f t="shared" si="0"/>
        <v/>
      </c>
      <c r="H46" s="217" t="str">
        <f t="shared" si="1"/>
        <v/>
      </c>
      <c r="I46" s="202"/>
      <c r="J46" s="208"/>
      <c r="K46" s="203"/>
      <c r="L46" s="181"/>
      <c r="M46" s="181"/>
      <c r="N46" s="181"/>
      <c r="O46" s="181"/>
      <c r="P46" s="13"/>
      <c r="Q46" s="13"/>
      <c r="R46" s="13"/>
      <c r="S46" s="13"/>
      <c r="T46" s="13"/>
      <c r="U46" s="13"/>
    </row>
    <row r="47" spans="2:25" s="24" customFormat="1" ht="33.950000000000003" customHeight="1" x14ac:dyDescent="0.25">
      <c r="B47" s="200">
        <v>18</v>
      </c>
      <c r="C47" s="207"/>
      <c r="D47" s="201"/>
      <c r="E47" s="208"/>
      <c r="F47" s="215"/>
      <c r="G47" s="216" t="str">
        <f t="shared" si="0"/>
        <v/>
      </c>
      <c r="H47" s="217" t="str">
        <f t="shared" si="1"/>
        <v/>
      </c>
      <c r="I47" s="202"/>
      <c r="J47" s="208"/>
      <c r="K47" s="203"/>
      <c r="L47" s="181"/>
      <c r="M47" s="181"/>
      <c r="N47" s="181"/>
      <c r="O47" s="181"/>
      <c r="P47" s="13"/>
      <c r="Q47" s="13"/>
      <c r="R47" s="13"/>
      <c r="S47" s="13"/>
      <c r="T47" s="13"/>
      <c r="U47" s="13"/>
    </row>
    <row r="48" spans="2:25" s="24" customFormat="1" ht="33.950000000000003" customHeight="1" x14ac:dyDescent="0.25">
      <c r="B48" s="200">
        <v>19</v>
      </c>
      <c r="C48" s="207"/>
      <c r="D48" s="201"/>
      <c r="E48" s="208"/>
      <c r="F48" s="215"/>
      <c r="G48" s="216" t="str">
        <f t="shared" si="0"/>
        <v/>
      </c>
      <c r="H48" s="217" t="str">
        <f t="shared" si="1"/>
        <v/>
      </c>
      <c r="I48" s="202"/>
      <c r="J48" s="208"/>
      <c r="K48" s="203"/>
      <c r="L48" s="181"/>
      <c r="M48" s="181"/>
      <c r="N48" s="181"/>
      <c r="O48" s="181"/>
      <c r="P48" s="13"/>
      <c r="Q48" s="13"/>
      <c r="R48" s="13"/>
      <c r="S48" s="13"/>
      <c r="T48" s="13"/>
      <c r="U48" s="13"/>
    </row>
    <row r="49" spans="1:21" s="24" customFormat="1" ht="33.75" customHeight="1" x14ac:dyDescent="0.3">
      <c r="B49" s="200">
        <v>20</v>
      </c>
      <c r="C49" s="207"/>
      <c r="D49" s="205"/>
      <c r="E49" s="208"/>
      <c r="F49" s="215"/>
      <c r="G49" s="216" t="str">
        <f t="shared" si="0"/>
        <v/>
      </c>
      <c r="H49" s="217" t="str">
        <f t="shared" si="1"/>
        <v/>
      </c>
      <c r="I49" s="143"/>
      <c r="J49" s="208"/>
      <c r="K49" s="203"/>
      <c r="L49" s="181"/>
      <c r="M49" s="181"/>
      <c r="N49" s="181"/>
      <c r="O49" s="181"/>
      <c r="P49" s="13"/>
      <c r="Q49" s="13"/>
      <c r="R49" s="13"/>
      <c r="S49" s="13"/>
      <c r="T49" s="13"/>
      <c r="U49" s="13"/>
    </row>
    <row r="50" spans="1:21" s="39" customFormat="1" ht="9.9499999999999993" customHeight="1" x14ac:dyDescent="0.2">
      <c r="B50" s="206"/>
      <c r="C50" s="206"/>
      <c r="D50" s="206"/>
      <c r="E50" s="206"/>
      <c r="F50" s="206"/>
      <c r="G50" s="206"/>
      <c r="H50" s="206"/>
      <c r="I50" s="206"/>
      <c r="J50" s="206"/>
      <c r="K50" s="206"/>
      <c r="L50" s="206"/>
      <c r="M50" s="206"/>
      <c r="N50" s="206"/>
      <c r="O50" s="206"/>
    </row>
    <row r="51" spans="1:21" s="33" customFormat="1" ht="17.100000000000001" customHeight="1" x14ac:dyDescent="0.2">
      <c r="A51" s="24"/>
      <c r="B51" s="354" t="s">
        <v>76</v>
      </c>
      <c r="C51" s="355"/>
      <c r="D51" s="355"/>
      <c r="E51" s="355"/>
      <c r="F51" s="355"/>
      <c r="G51" s="355"/>
      <c r="H51" s="355"/>
      <c r="I51" s="355"/>
      <c r="J51" s="355"/>
      <c r="K51" s="355"/>
      <c r="L51" s="355"/>
      <c r="M51" s="355"/>
      <c r="N51" s="355"/>
      <c r="O51" s="356"/>
      <c r="P51" s="11"/>
      <c r="Q51" s="11"/>
      <c r="R51" s="11"/>
      <c r="S51" s="11"/>
    </row>
    <row r="52" spans="1:21" s="39" customFormat="1" ht="12.75" customHeight="1" x14ac:dyDescent="0.2">
      <c r="B52" s="40"/>
      <c r="C52" s="40"/>
      <c r="D52" s="40"/>
      <c r="E52" s="40"/>
      <c r="F52" s="40"/>
      <c r="G52" s="40"/>
      <c r="H52" s="40"/>
      <c r="I52" s="40"/>
      <c r="J52" s="40"/>
      <c r="K52" s="40"/>
      <c r="L52" s="40"/>
      <c r="M52" s="40"/>
    </row>
    <row r="53" spans="1:21" s="39" customFormat="1" ht="17.100000000000001" customHeight="1" x14ac:dyDescent="0.2">
      <c r="B53" s="41" t="s">
        <v>7</v>
      </c>
      <c r="C53" s="41" t="s">
        <v>6</v>
      </c>
      <c r="D53" s="41" t="s">
        <v>5</v>
      </c>
      <c r="E53" s="41" t="s">
        <v>9</v>
      </c>
      <c r="F53" s="41"/>
      <c r="G53" s="40"/>
      <c r="H53" s="40"/>
      <c r="I53" s="40" t="s">
        <v>7</v>
      </c>
      <c r="J53" s="40"/>
      <c r="K53" s="40" t="s">
        <v>6</v>
      </c>
      <c r="L53" s="40" t="s">
        <v>8</v>
      </c>
      <c r="M53" s="40" t="s">
        <v>9</v>
      </c>
    </row>
    <row r="54" spans="1:21" s="39" customFormat="1" ht="12.75" customHeight="1" x14ac:dyDescent="0.2">
      <c r="B54" s="40">
        <f>IF($C30=$B$53,1,0)</f>
        <v>0</v>
      </c>
      <c r="C54" s="40">
        <f>IF($C30=$C$53,1,0)</f>
        <v>0</v>
      </c>
      <c r="D54" s="40">
        <f>IF($C30=$D$53,1,0)</f>
        <v>0</v>
      </c>
      <c r="E54" s="40">
        <f>IF($C30=$E$53,1,0)</f>
        <v>0</v>
      </c>
      <c r="F54" s="40"/>
      <c r="G54" s="40"/>
      <c r="H54" s="40"/>
      <c r="I54" s="40" t="str">
        <f>IF($B54&lt;&gt;0,"DR"&amp;$B54,"")</f>
        <v/>
      </c>
      <c r="J54" s="40"/>
      <c r="K54" s="40" t="str">
        <f>IF($C54&lt;&gt;0,"EE"&amp;$C54,"")</f>
        <v/>
      </c>
      <c r="L54" s="40" t="e">
        <f>IF(#REF!&lt;&gt;0,"ES"&amp;#REF!,"")</f>
        <v>#REF!</v>
      </c>
      <c r="M54" s="40" t="str">
        <f>IF($E54&lt;&gt;0,"O"&amp;$E54,"")</f>
        <v/>
      </c>
    </row>
    <row r="55" spans="1:21" s="39" customFormat="1" ht="12.75" customHeight="1" x14ac:dyDescent="0.2">
      <c r="B55" s="40">
        <f>IF($C31="",0,IF($C31&lt;&gt;B$53,0,IF($C31=B$53,MAX(B$54:B54)+1,0)))</f>
        <v>0</v>
      </c>
      <c r="C55" s="40">
        <f>IF($C31="",0,IF($C31&lt;&gt;C$53,0,IF($C31=C$53,MAX(C$54:C54)+1,0)))</f>
        <v>0</v>
      </c>
      <c r="D55" s="40">
        <f>IF($C31="",0,IF($C31&lt;&gt;D$53,0,IF($C31=D$53,MAX(D$54:D54)+1,0)))</f>
        <v>0</v>
      </c>
      <c r="E55" s="40">
        <f>IF($C31="",0,IF($C31&lt;&gt;E$53,0,IF($C31=E$53,MAX(E$54:E54)+1,0)))</f>
        <v>0</v>
      </c>
      <c r="F55" s="40"/>
      <c r="G55" s="40"/>
      <c r="H55" s="40"/>
      <c r="I55" s="40" t="str">
        <f t="shared" ref="I55:I73" si="2">IF($B55&lt;&gt;0,"DR"&amp;$B55,"")</f>
        <v/>
      </c>
      <c r="J55" s="40"/>
      <c r="K55" s="40" t="str">
        <f>IF($C55&lt;&gt;0,"EE"&amp;$C55,"")</f>
        <v/>
      </c>
      <c r="L55" s="40" t="e">
        <f>IF(#REF!&lt;&gt;0,"ES"&amp;#REF!,"")</f>
        <v>#REF!</v>
      </c>
      <c r="M55" s="40" t="str">
        <f t="shared" ref="M55:M73" si="3">IF($E55&lt;&gt;0,"O"&amp;$E55,"")</f>
        <v/>
      </c>
    </row>
    <row r="56" spans="1:21" s="39" customFormat="1" ht="12.75" customHeight="1" x14ac:dyDescent="0.2">
      <c r="B56" s="40">
        <f>IF($C32="",0,IF($C32&lt;&gt;B$53,0,IF($C32=B$53,MAX(B$54:B55)+1,0)))</f>
        <v>0</v>
      </c>
      <c r="C56" s="40">
        <f>IF($C32="",0,IF($C32&lt;&gt;C$53,0,IF($C32=C$53,MAX(C$54:C55)+1,0)))</f>
        <v>0</v>
      </c>
      <c r="D56" s="40">
        <f>IF($C32="",0,IF($C32&lt;&gt;D$53,0,IF($C32=D$53,MAX(D$54:D55)+1,0)))</f>
        <v>0</v>
      </c>
      <c r="E56" s="40">
        <f>IF($C32="",0,IF($C32&lt;&gt;E$53,0,IF($C32=E$53,MAX(E$54:E55)+1,0)))</f>
        <v>0</v>
      </c>
      <c r="F56" s="40"/>
      <c r="G56" s="40"/>
      <c r="H56" s="40"/>
      <c r="I56" s="40" t="str">
        <f t="shared" si="2"/>
        <v/>
      </c>
      <c r="J56" s="40"/>
      <c r="K56" s="40" t="str">
        <f t="shared" ref="K56:K73" si="4">IF($C56&lt;&gt;0,"EE"&amp;$C56,"")</f>
        <v/>
      </c>
      <c r="L56" s="40" t="e">
        <f>IF(#REF!&lt;&gt;0,"ES"&amp;#REF!,"")</f>
        <v>#REF!</v>
      </c>
      <c r="M56" s="40" t="str">
        <f t="shared" si="3"/>
        <v/>
      </c>
    </row>
    <row r="57" spans="1:21" s="39" customFormat="1" ht="12.75" customHeight="1" x14ac:dyDescent="0.2">
      <c r="B57" s="40">
        <f>IF($C33="",0,IF($C33&lt;&gt;B$53,0,IF($C33=B$53,MAX(B$54:B56)+1,0)))</f>
        <v>0</v>
      </c>
      <c r="C57" s="40">
        <f>IF($C33="",0,IF($C33&lt;&gt;C$53,0,IF($C33=C$53,MAX(C$54:C56)+1,0)))</f>
        <v>0</v>
      </c>
      <c r="D57" s="40">
        <f>IF($C33="",0,IF($C33&lt;&gt;D$53,0,IF($C33=D$53,MAX(D$54:D56)+1,0)))</f>
        <v>0</v>
      </c>
      <c r="E57" s="40">
        <f>IF($C33="",0,IF($C33&lt;&gt;E$53,0,IF($C33=E$53,MAX(E$54:E56)+1,0)))</f>
        <v>0</v>
      </c>
      <c r="F57" s="40"/>
      <c r="G57" s="40"/>
      <c r="H57" s="40"/>
      <c r="I57" s="40" t="str">
        <f t="shared" si="2"/>
        <v/>
      </c>
      <c r="J57" s="40"/>
      <c r="K57" s="40" t="str">
        <f t="shared" si="4"/>
        <v/>
      </c>
      <c r="L57" s="40" t="e">
        <f>IF(#REF!&lt;&gt;0,"ES"&amp;#REF!,"")</f>
        <v>#REF!</v>
      </c>
      <c r="M57" s="40" t="str">
        <f t="shared" si="3"/>
        <v/>
      </c>
    </row>
    <row r="58" spans="1:21" s="39" customFormat="1" ht="12.75" customHeight="1" x14ac:dyDescent="0.2">
      <c r="B58" s="40">
        <f>IF($C34="",0,IF($C34&lt;&gt;B$53,0,IF($C34=B$53,MAX(B$54:B57)+1,0)))</f>
        <v>0</v>
      </c>
      <c r="C58" s="40">
        <f>IF($C34="",0,IF($C34&lt;&gt;C$53,0,IF($C34=C$53,MAX(C$54:C57)+1,0)))</f>
        <v>0</v>
      </c>
      <c r="D58" s="40">
        <f>IF($C34="",0,IF($C34&lt;&gt;D$53,0,IF($C34=D$53,MAX(D$54:D57)+1,0)))</f>
        <v>0</v>
      </c>
      <c r="E58" s="40">
        <f>IF($C34="",0,IF($C34&lt;&gt;E$53,0,IF($C34=E$53,MAX(E$54:E57)+1,0)))</f>
        <v>0</v>
      </c>
      <c r="F58" s="40"/>
      <c r="G58" s="40"/>
      <c r="H58" s="40"/>
      <c r="I58" s="40" t="str">
        <f t="shared" si="2"/>
        <v/>
      </c>
      <c r="J58" s="40"/>
      <c r="K58" s="40" t="str">
        <f t="shared" si="4"/>
        <v/>
      </c>
      <c r="L58" s="40" t="e">
        <f>IF(#REF!&lt;&gt;0,"ES"&amp;#REF!,"")</f>
        <v>#REF!</v>
      </c>
      <c r="M58" s="40" t="str">
        <f t="shared" si="3"/>
        <v/>
      </c>
    </row>
    <row r="59" spans="1:21" s="39" customFormat="1" ht="12.75" customHeight="1" x14ac:dyDescent="0.2">
      <c r="B59" s="40">
        <f>IF($C35="",0,IF($C35&lt;&gt;B$53,0,IF($C35=B$53,MAX(B$54:B58)+1,0)))</f>
        <v>0</v>
      </c>
      <c r="C59" s="40">
        <f>IF($C35="",0,IF($C35&lt;&gt;C$53,0,IF($C35=C$53,MAX(C$54:C58)+1,0)))</f>
        <v>0</v>
      </c>
      <c r="D59" s="40">
        <f>IF($C35="",0,IF($C35&lt;&gt;D$53,0,IF($C35=D$53,MAX(D$54:D58)+1,0)))</f>
        <v>0</v>
      </c>
      <c r="E59" s="40">
        <f>IF($C35="",0,IF($C35&lt;&gt;E$53,0,IF($C35=E$53,MAX(E$54:E58)+1,0)))</f>
        <v>0</v>
      </c>
      <c r="F59" s="40"/>
      <c r="G59" s="40"/>
      <c r="H59" s="40"/>
      <c r="I59" s="40" t="str">
        <f t="shared" si="2"/>
        <v/>
      </c>
      <c r="J59" s="40"/>
      <c r="K59" s="40" t="str">
        <f t="shared" si="4"/>
        <v/>
      </c>
      <c r="L59" s="40" t="e">
        <f>IF(#REF!&lt;&gt;0,"ES"&amp;#REF!,"")</f>
        <v>#REF!</v>
      </c>
      <c r="M59" s="40" t="str">
        <f t="shared" si="3"/>
        <v/>
      </c>
    </row>
    <row r="60" spans="1:21" s="39" customFormat="1" ht="12.75" customHeight="1" x14ac:dyDescent="0.2">
      <c r="B60" s="40">
        <f>IF($C36="",0,IF($C36&lt;&gt;B$53,0,IF($C36=B$53,MAX(B$54:B59)+1,0)))</f>
        <v>0</v>
      </c>
      <c r="C60" s="40">
        <f>IF($C36="",0,IF($C36&lt;&gt;C$53,0,IF($C36=C$53,MAX(C$54:C59)+1,0)))</f>
        <v>0</v>
      </c>
      <c r="D60" s="40">
        <f>IF($C36="",0,IF($C36&lt;&gt;D$53,0,IF($C36=D$53,MAX(D$54:D59)+1,0)))</f>
        <v>0</v>
      </c>
      <c r="E60" s="40">
        <f>IF($C36="",0,IF($C36&lt;&gt;E$53,0,IF($C36=E$53,MAX(E$54:E59)+1,0)))</f>
        <v>0</v>
      </c>
      <c r="F60" s="40"/>
      <c r="G60" s="40"/>
      <c r="H60" s="40"/>
      <c r="I60" s="40" t="str">
        <f t="shared" si="2"/>
        <v/>
      </c>
      <c r="J60" s="40"/>
      <c r="K60" s="40" t="str">
        <f t="shared" si="4"/>
        <v/>
      </c>
      <c r="L60" s="40" t="e">
        <f>IF(#REF!&lt;&gt;0,"ES"&amp;#REF!,"")</f>
        <v>#REF!</v>
      </c>
      <c r="M60" s="40" t="str">
        <f t="shared" si="3"/>
        <v/>
      </c>
    </row>
    <row r="61" spans="1:21" ht="12.75" customHeight="1" x14ac:dyDescent="0.2">
      <c r="B61" s="40">
        <f>IF($C37="",0,IF($C37&lt;&gt;B$53,0,IF($C37=B$53,MAX(B$54:B60)+1,0)))</f>
        <v>0</v>
      </c>
      <c r="C61" s="40">
        <f>IF($C37="",0,IF($C37&lt;&gt;C$53,0,IF($C37=C$53,MAX(C$54:C60)+1,0)))</f>
        <v>0</v>
      </c>
      <c r="D61" s="40">
        <f>IF($C37="",0,IF($C37&lt;&gt;D$53,0,IF($C37=D$53,MAX(D$54:D60)+1,0)))</f>
        <v>0</v>
      </c>
      <c r="E61" s="40">
        <f>IF($C37="",0,IF($C37&lt;&gt;E$53,0,IF($C37=E$53,MAX(E$54:E60)+1,0)))</f>
        <v>0</v>
      </c>
      <c r="F61" s="40"/>
      <c r="G61" s="42"/>
      <c r="H61" s="42"/>
      <c r="I61" s="40" t="str">
        <f t="shared" si="2"/>
        <v/>
      </c>
      <c r="J61" s="40"/>
      <c r="K61" s="40" t="str">
        <f t="shared" si="4"/>
        <v/>
      </c>
      <c r="L61" s="40" t="e">
        <f>IF(#REF!&lt;&gt;0,"ES"&amp;#REF!,"")</f>
        <v>#REF!</v>
      </c>
      <c r="M61" s="40" t="str">
        <f t="shared" si="3"/>
        <v/>
      </c>
    </row>
    <row r="62" spans="1:21" x14ac:dyDescent="0.2">
      <c r="B62" s="40">
        <f>IF($C38="",0,IF($C38&lt;&gt;B$53,0,IF($C38=B$53,MAX(B$54:B61)+1,0)))</f>
        <v>0</v>
      </c>
      <c r="C62" s="40">
        <f>IF($C38="",0,IF($C38&lt;&gt;C$53,0,IF($C38=C$53,MAX(C$54:C61)+1,0)))</f>
        <v>0</v>
      </c>
      <c r="D62" s="40">
        <f>IF($C38="",0,IF($C38&lt;&gt;D$53,0,IF($C38=D$53,MAX(D$54:D61)+1,0)))</f>
        <v>0</v>
      </c>
      <c r="E62" s="40">
        <f>IF($C38="",0,IF($C38&lt;&gt;E$53,0,IF($C38=E$53,MAX(E$54:E61)+1,0)))</f>
        <v>0</v>
      </c>
      <c r="F62" s="40"/>
      <c r="G62" s="42"/>
      <c r="H62" s="42"/>
      <c r="I62" s="40" t="str">
        <f t="shared" si="2"/>
        <v/>
      </c>
      <c r="J62" s="40"/>
      <c r="K62" s="40" t="str">
        <f t="shared" si="4"/>
        <v/>
      </c>
      <c r="L62" s="40" t="e">
        <f>IF(#REF!&lt;&gt;0,"ES"&amp;#REF!,"")</f>
        <v>#REF!</v>
      </c>
      <c r="M62" s="40" t="str">
        <f t="shared" si="3"/>
        <v/>
      </c>
    </row>
    <row r="63" spans="1:21" x14ac:dyDescent="0.2">
      <c r="B63" s="40">
        <f>IF($C39="",0,IF($C39&lt;&gt;B$53,0,IF($C39=B$53,MAX(B$54:B62)+1,0)))</f>
        <v>0</v>
      </c>
      <c r="C63" s="40">
        <f>IF($C39="",0,IF($C39&lt;&gt;C$53,0,IF($C39=C$53,MAX(C$54:C62)+1,0)))</f>
        <v>0</v>
      </c>
      <c r="D63" s="40">
        <f>IF($C39="",0,IF($C39&lt;&gt;D$53,0,IF($C39=D$53,MAX(D$54:D62)+1,0)))</f>
        <v>0</v>
      </c>
      <c r="E63" s="40">
        <f>IF($C39="",0,IF($C39&lt;&gt;E$53,0,IF($C39=E$53,MAX(E$54:E62)+1,0)))</f>
        <v>0</v>
      </c>
      <c r="F63" s="40"/>
      <c r="G63" s="42"/>
      <c r="H63" s="42"/>
      <c r="I63" s="40" t="str">
        <f t="shared" si="2"/>
        <v/>
      </c>
      <c r="J63" s="40"/>
      <c r="K63" s="40" t="str">
        <f t="shared" si="4"/>
        <v/>
      </c>
      <c r="L63" s="40" t="e">
        <f>IF(#REF!&lt;&gt;0,"ES"&amp;#REF!,"")</f>
        <v>#REF!</v>
      </c>
      <c r="M63" s="40" t="str">
        <f t="shared" si="3"/>
        <v/>
      </c>
    </row>
    <row r="64" spans="1:21" x14ac:dyDescent="0.2">
      <c r="B64" s="40">
        <f>IF($C40="",0,IF($C40&lt;&gt;B$53,0,IF($C40=B$53,MAX(B$54:B63)+1,0)))</f>
        <v>0</v>
      </c>
      <c r="C64" s="40">
        <f>IF($C40="",0,IF($C40&lt;&gt;C$53,0,IF($C40=C$53,MAX(C$54:C63)+1,0)))</f>
        <v>0</v>
      </c>
      <c r="D64" s="40">
        <f>IF($C40="",0,IF($C40&lt;&gt;D$53,0,IF($C40=D$53,MAX(D$54:D63)+1,0)))</f>
        <v>0</v>
      </c>
      <c r="E64" s="40">
        <f>IF($C40="",0,IF($C40&lt;&gt;E$53,0,IF($C40=E$53,MAX(E$54:E63)+1,0)))</f>
        <v>0</v>
      </c>
      <c r="F64" s="40"/>
      <c r="G64" s="42"/>
      <c r="H64" s="42"/>
      <c r="I64" s="40" t="str">
        <f t="shared" si="2"/>
        <v/>
      </c>
      <c r="J64" s="40"/>
      <c r="K64" s="40" t="str">
        <f t="shared" si="4"/>
        <v/>
      </c>
      <c r="L64" s="40" t="e">
        <f>IF(#REF!&lt;&gt;0,"ES"&amp;#REF!,"")</f>
        <v>#REF!</v>
      </c>
      <c r="M64" s="40" t="str">
        <f t="shared" si="3"/>
        <v/>
      </c>
    </row>
    <row r="65" spans="2:13" x14ac:dyDescent="0.2">
      <c r="B65" s="40">
        <f>IF($C41="",0,IF($C41&lt;&gt;B$53,0,IF($C41=B$53,MAX(B$54:B64)+1,0)))</f>
        <v>0</v>
      </c>
      <c r="C65" s="40">
        <f>IF($C41="",0,IF($C41&lt;&gt;C$53,0,IF($C41=C$53,MAX(C$54:C64)+1,0)))</f>
        <v>0</v>
      </c>
      <c r="D65" s="40">
        <f>IF($C41="",0,IF($C41&lt;&gt;D$53,0,IF($C41=D$53,MAX(D$54:D64)+1,0)))</f>
        <v>0</v>
      </c>
      <c r="E65" s="40">
        <f>IF($C41="",0,IF($C41&lt;&gt;E$53,0,IF($C41=E$53,MAX(E$54:E64)+1,0)))</f>
        <v>0</v>
      </c>
      <c r="F65" s="40"/>
      <c r="G65" s="42"/>
      <c r="H65" s="42"/>
      <c r="I65" s="40" t="str">
        <f t="shared" si="2"/>
        <v/>
      </c>
      <c r="J65" s="40"/>
      <c r="K65" s="40" t="str">
        <f t="shared" si="4"/>
        <v/>
      </c>
      <c r="L65" s="40" t="e">
        <f>IF(#REF!&lt;&gt;0,"ES"&amp;#REF!,"")</f>
        <v>#REF!</v>
      </c>
      <c r="M65" s="40" t="str">
        <f t="shared" si="3"/>
        <v/>
      </c>
    </row>
    <row r="66" spans="2:13" x14ac:dyDescent="0.2">
      <c r="B66" s="40">
        <f>IF($C42="",0,IF($C42&lt;&gt;B$53,0,IF($C42=B$53,MAX(B$54:B65)+1,0)))</f>
        <v>0</v>
      </c>
      <c r="C66" s="40">
        <f>IF($C42="",0,IF($C42&lt;&gt;C$53,0,IF($C42=C$53,MAX(C$54:C65)+1,0)))</f>
        <v>0</v>
      </c>
      <c r="D66" s="40">
        <f>IF($C42="",0,IF($C42&lt;&gt;D$53,0,IF($C42=D$53,MAX(D$54:D65)+1,0)))</f>
        <v>0</v>
      </c>
      <c r="E66" s="40">
        <f>IF($C42="",0,IF($C42&lt;&gt;E$53,0,IF($C42=E$53,MAX(E$54:E65)+1,0)))</f>
        <v>0</v>
      </c>
      <c r="F66" s="40"/>
      <c r="G66" s="42"/>
      <c r="H66" s="42"/>
      <c r="I66" s="40" t="str">
        <f t="shared" si="2"/>
        <v/>
      </c>
      <c r="J66" s="40"/>
      <c r="K66" s="40" t="str">
        <f t="shared" si="4"/>
        <v/>
      </c>
      <c r="L66" s="40" t="e">
        <f>IF(#REF!&lt;&gt;0,"ES"&amp;#REF!,"")</f>
        <v>#REF!</v>
      </c>
      <c r="M66" s="40" t="str">
        <f t="shared" si="3"/>
        <v/>
      </c>
    </row>
    <row r="67" spans="2:13" x14ac:dyDescent="0.2">
      <c r="B67" s="40">
        <f>IF($C43="",0,IF($C43&lt;&gt;B$53,0,IF($C43=B$53,MAX(B$54:B66)+1,0)))</f>
        <v>0</v>
      </c>
      <c r="C67" s="40">
        <f>IF($C43="",0,IF($C43&lt;&gt;C$53,0,IF($C43=C$53,MAX(C$54:C66)+1,0)))</f>
        <v>0</v>
      </c>
      <c r="D67" s="40">
        <f>IF($C43="",0,IF($C43&lt;&gt;D$53,0,IF($C43=D$53,MAX(D$54:D66)+1,0)))</f>
        <v>0</v>
      </c>
      <c r="E67" s="40">
        <f>IF($C43="",0,IF($C43&lt;&gt;E$53,0,IF($C43=E$53,MAX(E$54:E66)+1,0)))</f>
        <v>0</v>
      </c>
      <c r="F67" s="40"/>
      <c r="G67" s="42"/>
      <c r="H67" s="42"/>
      <c r="I67" s="40" t="str">
        <f t="shared" si="2"/>
        <v/>
      </c>
      <c r="J67" s="40"/>
      <c r="K67" s="40" t="str">
        <f t="shared" si="4"/>
        <v/>
      </c>
      <c r="L67" s="40" t="e">
        <f>IF(#REF!&lt;&gt;0,"ES"&amp;#REF!,"")</f>
        <v>#REF!</v>
      </c>
      <c r="M67" s="40" t="str">
        <f t="shared" si="3"/>
        <v/>
      </c>
    </row>
    <row r="68" spans="2:13" x14ac:dyDescent="0.2">
      <c r="B68" s="40">
        <f>IF($C44="",0,IF($C44&lt;&gt;B$53,0,IF($C44=B$53,MAX(B$54:B67)+1,0)))</f>
        <v>0</v>
      </c>
      <c r="C68" s="40">
        <f>IF($C44="",0,IF($C44&lt;&gt;C$53,0,IF($C44=C$53,MAX(C$54:C67)+1,0)))</f>
        <v>0</v>
      </c>
      <c r="D68" s="40">
        <f>IF($C44="",0,IF($C44&lt;&gt;D$53,0,IF($C44=D$53,MAX(D$54:D67)+1,0)))</f>
        <v>0</v>
      </c>
      <c r="E68" s="40">
        <f>IF($C44="",0,IF($C44&lt;&gt;E$53,0,IF($C44=E$53,MAX(E$54:E67)+1,0)))</f>
        <v>0</v>
      </c>
      <c r="F68" s="40"/>
      <c r="G68" s="42"/>
      <c r="H68" s="42"/>
      <c r="I68" s="40" t="str">
        <f t="shared" si="2"/>
        <v/>
      </c>
      <c r="J68" s="40"/>
      <c r="K68" s="40" t="str">
        <f t="shared" si="4"/>
        <v/>
      </c>
      <c r="L68" s="40" t="e">
        <f>IF(#REF!&lt;&gt;0,"ES"&amp;#REF!,"")</f>
        <v>#REF!</v>
      </c>
      <c r="M68" s="40" t="str">
        <f t="shared" si="3"/>
        <v/>
      </c>
    </row>
    <row r="69" spans="2:13" x14ac:dyDescent="0.2">
      <c r="B69" s="40">
        <f>IF($C45="",0,IF($C45&lt;&gt;B$53,0,IF($C45=B$53,MAX(B$54:B68)+1,0)))</f>
        <v>0</v>
      </c>
      <c r="C69" s="40">
        <f>IF($C45="",0,IF($C45&lt;&gt;C$53,0,IF($C45=C$53,MAX(C$54:C68)+1,0)))</f>
        <v>0</v>
      </c>
      <c r="D69" s="40">
        <f>IF($C45="",0,IF($C45&lt;&gt;D$53,0,IF($C45=D$53,MAX(D$54:D68)+1,0)))</f>
        <v>0</v>
      </c>
      <c r="E69" s="40">
        <f>IF($C45="",0,IF($C45&lt;&gt;E$53,0,IF($C45=E$53,MAX(E$54:E68)+1,0)))</f>
        <v>0</v>
      </c>
      <c r="F69" s="40"/>
      <c r="G69" s="42"/>
      <c r="H69" s="42"/>
      <c r="I69" s="40" t="str">
        <f t="shared" si="2"/>
        <v/>
      </c>
      <c r="J69" s="40"/>
      <c r="K69" s="40" t="str">
        <f t="shared" si="4"/>
        <v/>
      </c>
      <c r="L69" s="40" t="e">
        <f>IF(#REF!&lt;&gt;0,"ES"&amp;#REF!,"")</f>
        <v>#REF!</v>
      </c>
      <c r="M69" s="40" t="str">
        <f t="shared" si="3"/>
        <v/>
      </c>
    </row>
    <row r="70" spans="2:13" x14ac:dyDescent="0.2">
      <c r="B70" s="40">
        <f>IF($C46="",0,IF($C46&lt;&gt;B$53,0,IF($C46=B$53,MAX(B$54:B69)+1,0)))</f>
        <v>0</v>
      </c>
      <c r="C70" s="40">
        <f>IF($C46="",0,IF($C46&lt;&gt;C$53,0,IF($C46=C$53,MAX(C$54:C69)+1,0)))</f>
        <v>0</v>
      </c>
      <c r="D70" s="40">
        <f>IF($C46="",0,IF($C46&lt;&gt;D$53,0,IF($C46=D$53,MAX(D$54:D69)+1,0)))</f>
        <v>0</v>
      </c>
      <c r="E70" s="40">
        <f>IF($C46="",0,IF($C46&lt;&gt;E$53,0,IF($C46=E$53,MAX(E$54:E69)+1,0)))</f>
        <v>0</v>
      </c>
      <c r="F70" s="40"/>
      <c r="G70" s="42"/>
      <c r="H70" s="42"/>
      <c r="I70" s="40" t="str">
        <f t="shared" si="2"/>
        <v/>
      </c>
      <c r="J70" s="40"/>
      <c r="K70" s="40" t="str">
        <f t="shared" si="4"/>
        <v/>
      </c>
      <c r="L70" s="40" t="e">
        <f>IF(#REF!&lt;&gt;0,"ES"&amp;#REF!,"")</f>
        <v>#REF!</v>
      </c>
      <c r="M70" s="40" t="str">
        <f t="shared" si="3"/>
        <v/>
      </c>
    </row>
    <row r="71" spans="2:13" x14ac:dyDescent="0.2">
      <c r="B71" s="40">
        <f>IF($C47="",0,IF($C47&lt;&gt;B$53,0,IF($C47=B$53,MAX(B$54:B70)+1,0)))</f>
        <v>0</v>
      </c>
      <c r="C71" s="40">
        <f>IF($C47="",0,IF($C47&lt;&gt;C$53,0,IF($C47=C$53,MAX(C$54:C70)+1,0)))</f>
        <v>0</v>
      </c>
      <c r="D71" s="40">
        <f>IF($C47="",0,IF($C47&lt;&gt;D$53,0,IF($C47=D$53,MAX(D$54:D70)+1,0)))</f>
        <v>0</v>
      </c>
      <c r="E71" s="40">
        <f>IF($C47="",0,IF($C47&lt;&gt;E$53,0,IF($C47=E$53,MAX(E$54:E70)+1,0)))</f>
        <v>0</v>
      </c>
      <c r="F71" s="40"/>
      <c r="G71" s="42"/>
      <c r="H71" s="42"/>
      <c r="I71" s="40" t="str">
        <f t="shared" si="2"/>
        <v/>
      </c>
      <c r="J71" s="40"/>
      <c r="K71" s="40" t="str">
        <f t="shared" si="4"/>
        <v/>
      </c>
      <c r="L71" s="40" t="e">
        <f>IF(#REF!&lt;&gt;0,"ES"&amp;#REF!,"")</f>
        <v>#REF!</v>
      </c>
      <c r="M71" s="40" t="str">
        <f t="shared" si="3"/>
        <v/>
      </c>
    </row>
    <row r="72" spans="2:13" x14ac:dyDescent="0.2">
      <c r="B72" s="40">
        <f>IF($C48="",0,IF($C48&lt;&gt;B$53,0,IF($C48=B$53,MAX(B$54:B71)+1,0)))</f>
        <v>0</v>
      </c>
      <c r="C72" s="40">
        <f>IF($C48="",0,IF($C48&lt;&gt;C$53,0,IF($C48=C$53,MAX(C$54:C71)+1,0)))</f>
        <v>0</v>
      </c>
      <c r="D72" s="40">
        <f>IF($C48="",0,IF($C48&lt;&gt;D$53,0,IF($C48=D$53,MAX(D$54:D71)+1,0)))</f>
        <v>0</v>
      </c>
      <c r="E72" s="40">
        <f>IF($C48="",0,IF($C48&lt;&gt;E$53,0,IF($C48=E$53,MAX(E$54:E71)+1,0)))</f>
        <v>0</v>
      </c>
      <c r="F72" s="40"/>
      <c r="G72" s="42"/>
      <c r="H72" s="42"/>
      <c r="I72" s="40" t="str">
        <f t="shared" si="2"/>
        <v/>
      </c>
      <c r="J72" s="40"/>
      <c r="K72" s="40" t="str">
        <f t="shared" si="4"/>
        <v/>
      </c>
      <c r="L72" s="40" t="e">
        <f>IF(#REF!&lt;&gt;0,"ES"&amp;#REF!,"")</f>
        <v>#REF!</v>
      </c>
      <c r="M72" s="40" t="str">
        <f t="shared" si="3"/>
        <v/>
      </c>
    </row>
    <row r="73" spans="2:13" x14ac:dyDescent="0.2">
      <c r="B73" s="40">
        <f>IF($C49="",0,IF($C49&lt;&gt;B$53,0,IF($C49=B$53,MAX(B$54:B72)+1,0)))</f>
        <v>0</v>
      </c>
      <c r="C73" s="40">
        <f>IF($C49="",0,IF($C49&lt;&gt;C$53,0,IF($C49=C$53,MAX(C$54:C72)+1,0)))</f>
        <v>0</v>
      </c>
      <c r="D73" s="40">
        <f>IF($C49="",0,IF($C49&lt;&gt;D$53,0,IF($C49=D$53,MAX(D$54:D72)+1,0)))</f>
        <v>0</v>
      </c>
      <c r="E73" s="40">
        <f>IF($C49="",0,IF($C49&lt;&gt;E$53,0,IF($C49=E$53,MAX(E$54:E72)+1,0)))</f>
        <v>0</v>
      </c>
      <c r="F73" s="40"/>
      <c r="G73" s="42"/>
      <c r="H73" s="42"/>
      <c r="I73" s="40" t="str">
        <f t="shared" si="2"/>
        <v/>
      </c>
      <c r="J73" s="40"/>
      <c r="K73" s="40" t="str">
        <f t="shared" si="4"/>
        <v/>
      </c>
      <c r="L73" s="40" t="e">
        <f>IF(#REF!&lt;&gt;0,"ES"&amp;#REF!,"")</f>
        <v>#REF!</v>
      </c>
      <c r="M73" s="40" t="str">
        <f t="shared" si="3"/>
        <v/>
      </c>
    </row>
  </sheetData>
  <sheetProtection formatColumns="0" formatRows="0"/>
  <mergeCells count="8">
    <mergeCell ref="B15:O15"/>
    <mergeCell ref="B25:O25"/>
    <mergeCell ref="B51:O51"/>
    <mergeCell ref="K27:K28"/>
    <mergeCell ref="G17:H17"/>
    <mergeCell ref="F27:F28"/>
    <mergeCell ref="G27:G28"/>
    <mergeCell ref="H27:H28"/>
  </mergeCells>
  <phoneticPr fontId="54" type="noConversion"/>
  <conditionalFormatting sqref="F30:F49">
    <cfRule type="expression" dxfId="15" priority="70">
      <formula>#REF!&lt;&gt;""</formula>
    </cfRule>
  </conditionalFormatting>
  <conditionalFormatting sqref="G20:G23">
    <cfRule type="expression" dxfId="14" priority="4">
      <formula>$G21&lt;0</formula>
    </cfRule>
  </conditionalFormatting>
  <conditionalFormatting sqref="H20:H23">
    <cfRule type="expression" dxfId="13" priority="1">
      <formula>$H21&lt;0</formula>
    </cfRule>
  </conditionalFormatting>
  <dataValidations xWindow="1155" yWindow="645" count="6">
    <dataValidation type="list" allowBlank="1" showInputMessage="1" showErrorMessage="1" sqref="E31:E49" xr:uid="{E87046F0-2F3C-454F-A361-BA225EC2832D}">
      <formula1>$C$19:$C$23</formula1>
    </dataValidation>
    <dataValidation type="decimal" operator="greaterThanOrEqual" allowBlank="1" showInputMessage="1" showErrorMessage="1" error="Value should be positive" sqref="I31:I49" xr:uid="{182039C7-C499-4911-9F37-FC28805C5884}">
      <formula1>0</formula1>
    </dataValidation>
    <dataValidation allowBlank="1" showInputMessage="1" showErrorMessage="1" prompt="Enter a brief description of your project." sqref="D30" xr:uid="{6C39853D-45B1-4BB1-9DA1-B07C5D295F6A}"/>
    <dataValidation type="decimal" operator="greaterThanOrEqual" allowBlank="1" showInputMessage="1" showErrorMessage="1" error="Value should be positive" prompt="While referring to section 4 of the DIY Emissions Plan User Guide for guidance, enter an estimated capital cost for your project." sqref="I30" xr:uid="{FF1EEE0E-B5A6-4552-AFF8-33C0B536A3CA}">
      <formula1>0</formula1>
    </dataValidation>
    <dataValidation allowBlank="1" showInputMessage="1" showErrorMessage="1" prompt="Enter the year you expect your project to be completed." sqref="K30" xr:uid="{CC6B4818-EFA8-48D9-A56C-7CB6ED99CF71}"/>
    <dataValidation type="list" allowBlank="1" showInputMessage="1" showErrorMessage="1" prompt="Enter the energy type your project will be reducing. For example an LED upgrade project will reduce your electricity consumption." sqref="E30" xr:uid="{A975BC80-7DC9-487F-8D50-57EB8F391A8D}">
      <formula1>$C$19:$C$23</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1155" yWindow="645" count="4">
        <x14:dataValidation type="list" allowBlank="1" showInputMessage="1" showErrorMessage="1" xr:uid="{F853EE83-CEB1-42A6-B3B9-6DBCC7A0BE7A}">
          <x14:formula1>
            <xm:f>'Admin - to be hidden'!$B$3:$B$4</xm:f>
          </x14:formula1>
          <xm:sqref>J31:J49</xm:sqref>
        </x14:dataValidation>
        <x14:dataValidation type="list" allowBlank="1" showInputMessage="1" showErrorMessage="1" prompt="Select yes or no depending on whether you intend to include this project in your emissions plan." xr:uid="{D789673A-2FF9-455E-B4F9-65471A7BD006}">
          <x14:formula1>
            <xm:f>'Admin - to be hidden'!$B$3:$B$4</xm:f>
          </x14:formula1>
          <xm:sqref>J30</xm:sqref>
        </x14:dataValidation>
        <x14:dataValidation type="list" allowBlank="1" showInputMessage="1" showErrorMessage="1" prompt="Refer to Section 4.1 of the user guide for a definition of each project type." xr:uid="{D72A225D-2CDD-499A-9B30-39E044C5FE39}">
          <x14:formula1>
            <xm:f>'Admin - to be hidden'!$B$7:$B$12</xm:f>
          </x14:formula1>
          <xm:sqref>C30</xm:sqref>
        </x14:dataValidation>
        <x14:dataValidation type="list" allowBlank="1" showInputMessage="1" showErrorMessage="1" xr:uid="{E65A442E-3ED8-4A68-8F9B-63DF6C3CCE7D}">
          <x14:formula1>
            <xm:f>'Admin - to be hidden'!$B$7:$B$12</xm:f>
          </x14:formula1>
          <xm:sqref>C31:C49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65B3A-E22B-40DE-AF8F-2378DDFC2BE4}">
  <sheetPr codeName="Sheet15">
    <tabColor rgb="FF41B496"/>
  </sheetPr>
  <dimension ref="A1:S92"/>
  <sheetViews>
    <sheetView workbookViewId="0">
      <selection activeCell="B29" sqref="B29:N29"/>
    </sheetView>
  </sheetViews>
  <sheetFormatPr defaultColWidth="9.140625" defaultRowHeight="12.75" x14ac:dyDescent="0.2"/>
  <cols>
    <col min="1" max="1" width="1.42578125" style="11" customWidth="1"/>
    <col min="2" max="2" width="41.42578125" style="11" customWidth="1"/>
    <col min="3" max="3" width="13.42578125" style="11" customWidth="1"/>
    <col min="4" max="4" width="26" style="11" customWidth="1"/>
    <col min="5" max="9" width="25.5703125" style="11" customWidth="1"/>
    <col min="10" max="10" width="14.140625" style="11" bestFit="1" customWidth="1"/>
    <col min="11" max="13" width="9.140625" style="11"/>
    <col min="14" max="14" width="14" style="11" customWidth="1"/>
    <col min="15" max="15" width="1.5703125" style="11" customWidth="1"/>
    <col min="16" max="16" width="5.85546875" style="11" customWidth="1"/>
    <col min="17" max="17" width="5.42578125" style="11" customWidth="1"/>
    <col min="18" max="18" width="7" style="11" customWidth="1"/>
    <col min="19" max="19" width="10" style="11" customWidth="1"/>
    <col min="20" max="16384" width="9.140625" style="11"/>
  </cols>
  <sheetData>
    <row r="1" spans="1:19" s="123" customFormat="1" ht="13.5" x14ac:dyDescent="0.25">
      <c r="B1" s="125"/>
      <c r="C1" s="125"/>
      <c r="D1" s="125"/>
      <c r="E1" s="125"/>
      <c r="F1" s="125"/>
      <c r="G1" s="125"/>
      <c r="H1" s="125"/>
      <c r="I1" s="125"/>
      <c r="J1" s="125"/>
      <c r="K1" s="125"/>
      <c r="L1" s="125"/>
      <c r="M1" s="125"/>
      <c r="N1" s="125"/>
      <c r="O1" s="125"/>
      <c r="P1" s="125"/>
      <c r="Q1" s="125"/>
      <c r="R1" s="125"/>
    </row>
    <row r="2" spans="1:19" s="123" customFormat="1" ht="34.5" x14ac:dyDescent="0.45">
      <c r="B2" s="126" t="s">
        <v>57</v>
      </c>
      <c r="C2" s="126"/>
      <c r="D2" s="125"/>
      <c r="E2" s="125"/>
      <c r="F2" s="125"/>
      <c r="G2" s="125"/>
      <c r="H2" s="125"/>
      <c r="I2" s="125"/>
      <c r="J2" s="125"/>
      <c r="K2" s="125"/>
      <c r="L2" s="125"/>
      <c r="M2" s="125"/>
      <c r="N2" s="125"/>
      <c r="O2" s="125"/>
      <c r="P2" s="125"/>
      <c r="Q2" s="125"/>
      <c r="R2" s="125"/>
    </row>
    <row r="3" spans="1:19" s="123" customFormat="1" ht="27" x14ac:dyDescent="0.45">
      <c r="B3" s="128" t="s">
        <v>138</v>
      </c>
      <c r="C3" s="128"/>
      <c r="D3" s="125"/>
      <c r="E3" s="125"/>
      <c r="F3" s="125"/>
      <c r="G3" s="125"/>
      <c r="H3" s="125"/>
      <c r="I3" s="125"/>
      <c r="J3" s="125"/>
      <c r="K3" s="125"/>
      <c r="L3" s="125"/>
      <c r="M3" s="125"/>
      <c r="N3" s="125"/>
      <c r="O3" s="125"/>
      <c r="P3" s="125"/>
      <c r="Q3" s="125"/>
      <c r="R3" s="125"/>
    </row>
    <row r="4" spans="1:19" s="123" customFormat="1" ht="10.5" customHeight="1" x14ac:dyDescent="0.45">
      <c r="B4" s="128"/>
      <c r="C4" s="128"/>
      <c r="D4" s="125"/>
      <c r="E4" s="125"/>
      <c r="F4" s="125"/>
      <c r="G4" s="125"/>
      <c r="H4" s="125"/>
      <c r="I4" s="125"/>
      <c r="J4" s="125"/>
      <c r="K4" s="125"/>
      <c r="L4" s="125"/>
      <c r="M4" s="125"/>
      <c r="N4" s="125"/>
      <c r="O4" s="125"/>
      <c r="P4" s="125"/>
      <c r="Q4" s="125"/>
      <c r="R4" s="125"/>
    </row>
    <row r="5" spans="1:19" s="123" customFormat="1" ht="13.5" x14ac:dyDescent="0.25">
      <c r="A5" s="124"/>
      <c r="B5" s="129"/>
      <c r="C5" s="129"/>
      <c r="D5" s="129"/>
      <c r="E5" s="129"/>
      <c r="F5" s="129"/>
      <c r="G5" s="129"/>
      <c r="H5" s="129"/>
      <c r="I5" s="129"/>
      <c r="J5" s="129"/>
      <c r="K5" s="129"/>
      <c r="L5" s="129"/>
      <c r="M5" s="129"/>
      <c r="N5" s="129"/>
      <c r="O5" s="129"/>
      <c r="P5" s="129"/>
      <c r="Q5" s="125"/>
      <c r="R5" s="125"/>
    </row>
    <row r="6" spans="1:19" ht="5.0999999999999996" customHeight="1" x14ac:dyDescent="0.25">
      <c r="B6" s="137"/>
      <c r="C6" s="137"/>
      <c r="D6" s="137"/>
      <c r="E6" s="137"/>
      <c r="F6" s="137"/>
      <c r="G6" s="137"/>
      <c r="H6" s="137"/>
      <c r="I6" s="137"/>
      <c r="J6" s="137"/>
      <c r="K6" s="137"/>
      <c r="L6" s="137"/>
      <c r="M6" s="137"/>
      <c r="N6" s="137"/>
      <c r="O6" s="137"/>
      <c r="P6" s="137"/>
      <c r="Q6" s="137"/>
      <c r="R6" s="137"/>
    </row>
    <row r="7" spans="1:19" ht="17.100000000000001" customHeight="1" x14ac:dyDescent="0.3">
      <c r="B7" s="135" t="s">
        <v>139</v>
      </c>
      <c r="C7" s="137"/>
      <c r="D7" s="137"/>
      <c r="E7" s="137"/>
      <c r="F7" s="137"/>
      <c r="G7" s="137"/>
      <c r="H7" s="137"/>
      <c r="I7" s="137"/>
      <c r="J7" s="137"/>
      <c r="K7" s="137"/>
      <c r="L7" s="137"/>
      <c r="M7" s="137"/>
      <c r="N7" s="137"/>
      <c r="O7" s="137"/>
      <c r="P7" s="137"/>
      <c r="Q7" s="137"/>
      <c r="R7" s="137"/>
    </row>
    <row r="8" spans="1:19" ht="17.100000000000001" customHeight="1" x14ac:dyDescent="0.3">
      <c r="B8" s="135" t="s">
        <v>140</v>
      </c>
      <c r="C8" s="137"/>
      <c r="D8" s="137"/>
      <c r="E8" s="137"/>
      <c r="F8" s="137"/>
      <c r="G8" s="137"/>
      <c r="H8" s="137"/>
      <c r="I8" s="137"/>
      <c r="J8" s="137"/>
      <c r="K8" s="137"/>
      <c r="L8" s="137"/>
      <c r="M8" s="137"/>
      <c r="N8" s="137"/>
      <c r="O8" s="137"/>
      <c r="P8" s="137"/>
      <c r="Q8" s="137"/>
      <c r="R8" s="137"/>
    </row>
    <row r="9" spans="1:19" ht="5.0999999999999996" customHeight="1" x14ac:dyDescent="0.25">
      <c r="B9" s="137"/>
      <c r="C9" s="137"/>
      <c r="D9" s="137"/>
      <c r="E9" s="137"/>
      <c r="F9" s="137"/>
      <c r="G9" s="137"/>
      <c r="H9" s="137"/>
      <c r="I9" s="137"/>
      <c r="J9" s="137"/>
      <c r="K9" s="137"/>
      <c r="L9" s="137"/>
      <c r="M9" s="137"/>
      <c r="N9" s="137"/>
      <c r="O9" s="137"/>
      <c r="P9" s="137"/>
      <c r="Q9" s="137"/>
      <c r="R9" s="137"/>
    </row>
    <row r="10" spans="1:19" ht="20.25" customHeight="1" x14ac:dyDescent="0.25">
      <c r="B10" s="348" t="s">
        <v>141</v>
      </c>
      <c r="C10" s="349"/>
      <c r="D10" s="349"/>
      <c r="E10" s="349"/>
      <c r="F10" s="349"/>
      <c r="G10" s="349"/>
      <c r="H10" s="349"/>
      <c r="I10" s="349"/>
      <c r="J10" s="349"/>
      <c r="K10" s="349"/>
      <c r="L10" s="349"/>
      <c r="M10" s="349"/>
      <c r="N10" s="350"/>
      <c r="O10" s="137"/>
      <c r="P10" s="137"/>
      <c r="Q10" s="137"/>
      <c r="R10" s="137"/>
    </row>
    <row r="11" spans="1:19" ht="9.9499999999999993" customHeight="1" x14ac:dyDescent="0.2">
      <c r="B11" s="180"/>
      <c r="C11" s="180"/>
      <c r="D11" s="180"/>
      <c r="E11" s="180"/>
      <c r="F11" s="180"/>
      <c r="G11" s="180"/>
      <c r="H11" s="180"/>
      <c r="I11" s="180"/>
      <c r="J11" s="180"/>
      <c r="K11" s="180"/>
      <c r="L11" s="180"/>
      <c r="M11" s="180"/>
      <c r="N11" s="180"/>
      <c r="O11" s="180"/>
      <c r="P11" s="180"/>
      <c r="Q11" s="180"/>
      <c r="R11" s="180"/>
      <c r="S11" s="36"/>
    </row>
    <row r="12" spans="1:19" s="13" customFormat="1" ht="17.100000000000001" customHeight="1" x14ac:dyDescent="0.3">
      <c r="B12" s="248" t="s">
        <v>1</v>
      </c>
      <c r="C12" s="363" t="str">
        <f>IF(B12="","",IF(B12="Yes",'Admin - to be hidden'!B68,IF(B12="No",'Admin - to be hidden'!B69,"")))</f>
        <v>Proceed through the sections below and use the table to enter the details of fuel switching options that were identified in the feasibility study.</v>
      </c>
      <c r="D12" s="364"/>
      <c r="E12" s="364"/>
      <c r="F12" s="364"/>
      <c r="G12" s="364"/>
      <c r="H12" s="364"/>
      <c r="I12" s="364"/>
      <c r="J12" s="364"/>
      <c r="K12" s="364"/>
      <c r="L12" s="364"/>
      <c r="M12" s="364"/>
      <c r="N12" s="364"/>
      <c r="O12" s="364"/>
      <c r="P12" s="364"/>
      <c r="Q12" s="364"/>
      <c r="R12" s="364"/>
    </row>
    <row r="13" spans="1:19" ht="9.9499999999999993" customHeight="1" x14ac:dyDescent="0.25">
      <c r="B13" s="137"/>
      <c r="C13" s="137"/>
      <c r="D13" s="137"/>
      <c r="E13" s="137"/>
      <c r="F13" s="137"/>
      <c r="G13" s="137"/>
      <c r="H13" s="137"/>
      <c r="I13" s="137"/>
      <c r="J13" s="137"/>
      <c r="K13" s="137"/>
      <c r="L13" s="137"/>
      <c r="M13" s="137"/>
      <c r="N13" s="137"/>
      <c r="O13" s="137"/>
      <c r="P13" s="137"/>
      <c r="Q13" s="137"/>
      <c r="R13" s="137"/>
    </row>
    <row r="14" spans="1:19" ht="20.25" customHeight="1" x14ac:dyDescent="0.25">
      <c r="B14" s="220" t="s">
        <v>142</v>
      </c>
      <c r="C14" s="221"/>
      <c r="D14" s="221"/>
      <c r="E14" s="221"/>
      <c r="F14" s="221"/>
      <c r="G14" s="221"/>
      <c r="H14" s="221"/>
      <c r="I14" s="221"/>
      <c r="J14" s="221"/>
      <c r="K14" s="221"/>
      <c r="L14" s="221"/>
      <c r="M14" s="221"/>
      <c r="N14" s="222"/>
      <c r="O14" s="137"/>
      <c r="P14" s="180"/>
      <c r="Q14" s="180"/>
      <c r="R14" s="180"/>
      <c r="S14" s="36"/>
    </row>
    <row r="15" spans="1:19" ht="9.9499999999999993" customHeight="1" x14ac:dyDescent="0.2">
      <c r="B15" s="180"/>
      <c r="C15" s="180"/>
      <c r="D15" s="180"/>
      <c r="E15" s="180"/>
      <c r="F15" s="180"/>
      <c r="G15" s="180"/>
      <c r="H15" s="180"/>
      <c r="I15" s="180"/>
      <c r="J15" s="180"/>
      <c r="K15" s="180"/>
      <c r="L15" s="180"/>
      <c r="M15" s="180"/>
      <c r="N15" s="180"/>
      <c r="O15" s="180"/>
      <c r="P15" s="180"/>
      <c r="Q15" s="180"/>
      <c r="R15" s="180"/>
      <c r="S15" s="36"/>
    </row>
    <row r="16" spans="1:19" s="13" customFormat="1" ht="33.950000000000003" customHeight="1" x14ac:dyDescent="0.3">
      <c r="B16" s="139" t="s">
        <v>95</v>
      </c>
      <c r="C16" s="184" t="s">
        <v>143</v>
      </c>
      <c r="D16" s="226" t="s">
        <v>144</v>
      </c>
      <c r="E16" s="131"/>
      <c r="F16" s="131"/>
      <c r="G16" s="131"/>
      <c r="H16" s="131"/>
      <c r="I16" s="131"/>
      <c r="J16" s="131"/>
      <c r="K16" s="131"/>
      <c r="L16" s="131"/>
      <c r="M16" s="131"/>
      <c r="N16" s="131"/>
      <c r="O16" s="131"/>
      <c r="P16" s="137"/>
      <c r="Q16" s="137"/>
      <c r="R16" s="137"/>
      <c r="S16" s="11"/>
    </row>
    <row r="17" spans="2:19" s="13" customFormat="1" ht="17.100000000000001" customHeight="1" x14ac:dyDescent="0.3">
      <c r="B17" s="185"/>
      <c r="C17" s="186"/>
      <c r="D17" s="186" t="s">
        <v>112</v>
      </c>
      <c r="E17" s="131"/>
      <c r="F17" s="131"/>
      <c r="G17" s="131"/>
      <c r="H17" s="131"/>
      <c r="I17" s="131"/>
      <c r="J17" s="131"/>
      <c r="K17" s="131"/>
      <c r="L17" s="131"/>
      <c r="M17" s="131"/>
      <c r="N17" s="131"/>
      <c r="O17" s="131"/>
      <c r="P17" s="137"/>
      <c r="Q17" s="137"/>
      <c r="R17" s="137"/>
      <c r="S17" s="11"/>
    </row>
    <row r="18" spans="2:19" s="13" customFormat="1" ht="17.100000000000001" customHeight="1" x14ac:dyDescent="0.3">
      <c r="B18" s="139" t="s">
        <v>30</v>
      </c>
      <c r="C18" s="190" t="s">
        <v>30</v>
      </c>
      <c r="D18" s="191">
        <f>'Step 2-Demand Reduction'!G20</f>
        <v>345000</v>
      </c>
      <c r="E18" s="131"/>
      <c r="F18" s="131"/>
      <c r="G18" s="131"/>
      <c r="H18" s="131"/>
      <c r="I18" s="131"/>
      <c r="J18" s="131"/>
      <c r="K18" s="131"/>
      <c r="L18" s="131"/>
      <c r="M18" s="131"/>
      <c r="N18" s="131"/>
      <c r="O18" s="131"/>
      <c r="P18" s="137"/>
      <c r="Q18" s="137"/>
      <c r="R18" s="137"/>
      <c r="S18" s="11"/>
    </row>
    <row r="19" spans="2:19" s="13" customFormat="1" ht="17.100000000000001" customHeight="1" x14ac:dyDescent="0.3">
      <c r="B19" s="139" t="s">
        <v>116</v>
      </c>
      <c r="C19" s="190" t="str">
        <f>'Step 2-Demand Reduction'!$C$21</f>
        <v>NaturalGas</v>
      </c>
      <c r="D19" s="191">
        <f>'Step 2-Demand Reduction'!G21</f>
        <v>2433777.7777777798</v>
      </c>
      <c r="E19" s="131"/>
      <c r="F19" s="131"/>
      <c r="G19" s="131"/>
      <c r="H19" s="131"/>
      <c r="I19" s="131"/>
      <c r="J19" s="131"/>
      <c r="K19" s="131"/>
      <c r="L19" s="131"/>
      <c r="M19" s="131"/>
      <c r="N19" s="131"/>
      <c r="O19" s="131"/>
      <c r="P19" s="137"/>
      <c r="Q19" s="137"/>
      <c r="R19" s="137"/>
      <c r="S19" s="11"/>
    </row>
    <row r="20" spans="2:19" s="13" customFormat="1" ht="17.100000000000001" customHeight="1" x14ac:dyDescent="0.3">
      <c r="B20" s="139" t="s">
        <v>117</v>
      </c>
      <c r="C20" s="190" t="str">
        <f>'Step 2-Demand Reduction'!$C$22</f>
        <v>Thermal 2</v>
      </c>
      <c r="D20" s="191" t="str">
        <f>'Step 2-Demand Reduction'!G22</f>
        <v>N/A</v>
      </c>
      <c r="E20" s="131"/>
      <c r="F20" s="131"/>
      <c r="G20" s="131"/>
      <c r="H20" s="131"/>
      <c r="I20" s="131"/>
      <c r="J20" s="131"/>
      <c r="K20" s="131"/>
      <c r="L20" s="131"/>
      <c r="M20" s="131"/>
      <c r="N20" s="131"/>
      <c r="O20" s="131"/>
      <c r="P20" s="137"/>
      <c r="Q20" s="137"/>
      <c r="R20" s="137"/>
      <c r="S20" s="11"/>
    </row>
    <row r="21" spans="2:19" s="13" customFormat="1" ht="17.100000000000001" customHeight="1" x14ac:dyDescent="0.3">
      <c r="B21" s="139" t="s">
        <v>145</v>
      </c>
      <c r="C21" s="190" t="str">
        <f>'Step 2-Demand Reduction'!$C$23</f>
        <v>Thermal 3</v>
      </c>
      <c r="D21" s="191" t="str">
        <f>'Step 2-Demand Reduction'!G23</f>
        <v>N/A</v>
      </c>
      <c r="E21" s="131"/>
      <c r="F21" s="131"/>
      <c r="G21" s="131"/>
      <c r="H21" s="131"/>
      <c r="I21" s="131"/>
      <c r="J21" s="131"/>
      <c r="K21" s="131"/>
      <c r="L21" s="131"/>
      <c r="M21" s="131"/>
      <c r="N21" s="131"/>
      <c r="O21" s="131"/>
      <c r="P21" s="137"/>
      <c r="Q21" s="137"/>
      <c r="R21" s="137"/>
      <c r="S21" s="11"/>
    </row>
    <row r="22" spans="2:19" ht="9.9499999999999993" customHeight="1" x14ac:dyDescent="0.25">
      <c r="B22" s="137"/>
      <c r="C22" s="137"/>
      <c r="D22" s="137"/>
      <c r="E22" s="137"/>
      <c r="F22" s="137"/>
      <c r="G22" s="137"/>
      <c r="H22" s="137"/>
      <c r="I22" s="137"/>
      <c r="J22" s="137"/>
      <c r="K22" s="137"/>
      <c r="L22" s="137"/>
      <c r="M22" s="137"/>
      <c r="N22" s="137"/>
      <c r="O22" s="137"/>
      <c r="P22" s="137"/>
      <c r="Q22" s="137"/>
      <c r="R22" s="137"/>
    </row>
    <row r="23" spans="2:19" ht="20.25" customHeight="1" x14ac:dyDescent="0.25">
      <c r="B23" s="348" t="s">
        <v>146</v>
      </c>
      <c r="C23" s="349"/>
      <c r="D23" s="349"/>
      <c r="E23" s="349"/>
      <c r="F23" s="349"/>
      <c r="G23" s="349"/>
      <c r="H23" s="349"/>
      <c r="I23" s="349"/>
      <c r="J23" s="349"/>
      <c r="K23" s="349"/>
      <c r="L23" s="349"/>
      <c r="M23" s="349"/>
      <c r="N23" s="350"/>
      <c r="O23" s="137"/>
      <c r="P23" s="137"/>
      <c r="Q23" s="137"/>
      <c r="R23" s="137"/>
    </row>
    <row r="24" spans="2:19" ht="9.9499999999999993" customHeight="1" x14ac:dyDescent="0.25">
      <c r="B24" s="137"/>
      <c r="C24" s="137"/>
      <c r="D24" s="137"/>
      <c r="E24" s="137"/>
      <c r="F24" s="137"/>
      <c r="G24" s="137"/>
      <c r="H24" s="137"/>
      <c r="I24" s="137"/>
      <c r="J24" s="137"/>
      <c r="K24" s="137"/>
      <c r="L24" s="137"/>
      <c r="M24" s="137"/>
      <c r="N24" s="137"/>
      <c r="O24" s="137"/>
      <c r="P24" s="137"/>
      <c r="Q24" s="137"/>
      <c r="R24" s="137"/>
    </row>
    <row r="25" spans="2:19" s="13" customFormat="1" ht="17.100000000000001" customHeight="1" x14ac:dyDescent="0.3">
      <c r="B25" s="227" t="s">
        <v>147</v>
      </c>
      <c r="C25" s="228">
        <v>0.05</v>
      </c>
      <c r="D25" s="227" t="s">
        <v>148</v>
      </c>
      <c r="E25" s="131"/>
      <c r="F25" s="131"/>
      <c r="G25" s="131"/>
      <c r="H25" s="131"/>
      <c r="I25" s="131"/>
      <c r="J25" s="131"/>
      <c r="K25" s="131"/>
      <c r="L25" s="131"/>
      <c r="M25" s="131"/>
      <c r="N25" s="131"/>
      <c r="O25" s="131"/>
      <c r="P25" s="137"/>
      <c r="Q25" s="137"/>
      <c r="R25" s="137"/>
      <c r="S25" s="11"/>
    </row>
    <row r="26" spans="2:19" s="13" customFormat="1" ht="17.100000000000001" customHeight="1" x14ac:dyDescent="0.3">
      <c r="B26" s="227" t="s">
        <v>149</v>
      </c>
      <c r="C26" s="229">
        <v>20</v>
      </c>
      <c r="D26" s="227" t="s">
        <v>150</v>
      </c>
      <c r="E26" s="131"/>
      <c r="F26" s="131"/>
      <c r="G26" s="131"/>
      <c r="H26" s="131"/>
      <c r="I26" s="131"/>
      <c r="J26" s="131"/>
      <c r="K26" s="131"/>
      <c r="L26" s="131"/>
      <c r="M26" s="131"/>
      <c r="N26" s="131"/>
      <c r="O26" s="131"/>
      <c r="P26" s="137"/>
      <c r="Q26" s="137"/>
      <c r="R26" s="137"/>
      <c r="S26" s="11"/>
    </row>
    <row r="27" spans="2:19" s="13" customFormat="1" ht="17.100000000000001" customHeight="1" x14ac:dyDescent="0.3">
      <c r="B27" s="227" t="s">
        <v>151</v>
      </c>
      <c r="C27" s="230">
        <v>0.28000000000000003</v>
      </c>
      <c r="D27" s="227"/>
      <c r="E27" s="131"/>
      <c r="F27" s="131"/>
      <c r="G27" s="131"/>
      <c r="H27" s="131"/>
      <c r="I27" s="131"/>
      <c r="J27" s="131"/>
      <c r="K27" s="131"/>
      <c r="L27" s="131"/>
      <c r="M27" s="131"/>
      <c r="N27" s="131"/>
      <c r="O27" s="131"/>
      <c r="P27" s="137"/>
      <c r="Q27" s="137"/>
      <c r="R27" s="137"/>
      <c r="S27" s="11"/>
    </row>
    <row r="28" spans="2:19" ht="9.9499999999999993" customHeight="1" x14ac:dyDescent="0.25">
      <c r="B28" s="137"/>
      <c r="C28" s="137"/>
      <c r="D28" s="137"/>
      <c r="E28" s="137"/>
      <c r="F28" s="137"/>
      <c r="G28" s="137"/>
      <c r="H28" s="137"/>
      <c r="I28" s="137"/>
      <c r="J28" s="137"/>
      <c r="K28" s="137"/>
      <c r="L28" s="137"/>
      <c r="M28" s="137"/>
      <c r="N28" s="137"/>
      <c r="O28" s="137"/>
      <c r="P28" s="137"/>
      <c r="Q28" s="137"/>
      <c r="R28" s="137"/>
    </row>
    <row r="29" spans="2:19" ht="20.25" customHeight="1" x14ac:dyDescent="0.25">
      <c r="B29" s="348" t="s">
        <v>152</v>
      </c>
      <c r="C29" s="349"/>
      <c r="D29" s="349"/>
      <c r="E29" s="349"/>
      <c r="F29" s="349"/>
      <c r="G29" s="349"/>
      <c r="H29" s="349"/>
      <c r="I29" s="349"/>
      <c r="J29" s="349"/>
      <c r="K29" s="349"/>
      <c r="L29" s="349"/>
      <c r="M29" s="349"/>
      <c r="N29" s="350"/>
      <c r="O29" s="137"/>
      <c r="P29" s="137"/>
      <c r="Q29" s="137"/>
      <c r="R29" s="137"/>
    </row>
    <row r="30" spans="2:19" ht="9.9499999999999993" customHeight="1" x14ac:dyDescent="0.25">
      <c r="B30" s="231"/>
      <c r="C30" s="231"/>
      <c r="D30" s="231"/>
      <c r="E30" s="231"/>
      <c r="F30" s="231"/>
      <c r="G30" s="231"/>
      <c r="H30" s="231"/>
      <c r="I30" s="137"/>
      <c r="J30" s="137"/>
      <c r="K30" s="137"/>
      <c r="L30" s="137"/>
      <c r="M30" s="137"/>
      <c r="N30" s="137"/>
      <c r="O30" s="137"/>
      <c r="P30" s="137"/>
      <c r="Q30" s="137"/>
      <c r="R30" s="137"/>
    </row>
    <row r="31" spans="2:19" s="13" customFormat="1" ht="17.100000000000001" customHeight="1" x14ac:dyDescent="0.3">
      <c r="B31" s="135" t="s">
        <v>153</v>
      </c>
      <c r="C31" s="135"/>
      <c r="D31" s="241" t="s">
        <v>127</v>
      </c>
      <c r="E31" s="135" t="s">
        <v>154</v>
      </c>
      <c r="F31" s="135" t="s">
        <v>155</v>
      </c>
      <c r="G31" s="135" t="s">
        <v>156</v>
      </c>
      <c r="H31" s="135" t="s">
        <v>157</v>
      </c>
      <c r="I31" s="135" t="s">
        <v>158</v>
      </c>
      <c r="J31" s="131"/>
      <c r="K31" s="131"/>
      <c r="L31" s="131"/>
      <c r="M31" s="131"/>
      <c r="N31" s="131"/>
      <c r="O31" s="131"/>
      <c r="P31" s="137"/>
      <c r="Q31" s="137"/>
      <c r="R31" s="137"/>
      <c r="S31" s="11"/>
    </row>
    <row r="32" spans="2:19" s="13" customFormat="1" ht="17.100000000000001" customHeight="1" x14ac:dyDescent="0.3">
      <c r="B32" s="232" t="s">
        <v>159</v>
      </c>
      <c r="C32" s="232"/>
      <c r="D32" s="211" t="s">
        <v>160</v>
      </c>
      <c r="E32" s="201" t="s">
        <v>160</v>
      </c>
      <c r="F32" s="201" t="s">
        <v>264</v>
      </c>
      <c r="G32" s="201"/>
      <c r="H32" s="201"/>
      <c r="I32" s="201"/>
      <c r="J32" s="131"/>
      <c r="K32" s="131"/>
      <c r="L32" s="131"/>
      <c r="M32" s="131"/>
      <c r="N32" s="131"/>
      <c r="O32" s="131"/>
      <c r="P32" s="137"/>
      <c r="Q32" s="137"/>
      <c r="R32" s="137"/>
      <c r="S32" s="11"/>
    </row>
    <row r="33" spans="2:19" s="13" customFormat="1" ht="17.100000000000001" customHeight="1" x14ac:dyDescent="0.3">
      <c r="B33" s="232" t="s">
        <v>161</v>
      </c>
      <c r="C33" s="232"/>
      <c r="D33" s="211" t="s">
        <v>37</v>
      </c>
      <c r="E33" s="249" t="s">
        <v>40</v>
      </c>
      <c r="F33" s="233" t="str">
        <f>IF(F$32="","",$E$33)</f>
        <v>NaturalGas</v>
      </c>
      <c r="G33" s="233" t="str">
        <f t="shared" ref="G33:I33" si="0">IF(G$32="","",$E$33)</f>
        <v/>
      </c>
      <c r="H33" s="233" t="str">
        <f t="shared" si="0"/>
        <v/>
      </c>
      <c r="I33" s="233" t="str">
        <f t="shared" si="0"/>
        <v/>
      </c>
      <c r="J33" s="131"/>
      <c r="K33" s="131"/>
      <c r="L33" s="131"/>
      <c r="M33" s="131"/>
      <c r="N33" s="131"/>
      <c r="O33" s="131"/>
      <c r="P33" s="137"/>
      <c r="Q33" s="137"/>
      <c r="R33" s="137"/>
      <c r="S33" s="11"/>
    </row>
    <row r="34" spans="2:19" s="13" customFormat="1" ht="17.100000000000001" customHeight="1" x14ac:dyDescent="0.3">
      <c r="B34" s="232" t="s">
        <v>162</v>
      </c>
      <c r="C34" s="232" t="s">
        <v>163</v>
      </c>
      <c r="D34" s="242">
        <v>1000000</v>
      </c>
      <c r="E34" s="234">
        <f>D19</f>
        <v>2433777.7777777798</v>
      </c>
      <c r="F34" s="235">
        <f>IF(F$32="","",$E$34)</f>
        <v>2433777.7777777798</v>
      </c>
      <c r="G34" s="235" t="str">
        <f t="shared" ref="G34:I34" si="1">IF(G$32="","",$E$34)</f>
        <v/>
      </c>
      <c r="H34" s="235" t="str">
        <f t="shared" si="1"/>
        <v/>
      </c>
      <c r="I34" s="235" t="str">
        <f t="shared" si="1"/>
        <v/>
      </c>
      <c r="J34" s="131"/>
      <c r="K34" s="131"/>
      <c r="L34" s="131"/>
      <c r="M34" s="131"/>
      <c r="N34" s="131"/>
      <c r="O34" s="131"/>
      <c r="P34" s="137"/>
      <c r="Q34" s="137"/>
      <c r="R34" s="137"/>
      <c r="S34" s="11"/>
    </row>
    <row r="35" spans="2:19" s="13" customFormat="1" ht="17.100000000000001" customHeight="1" x14ac:dyDescent="0.3">
      <c r="B35" s="232" t="s">
        <v>164</v>
      </c>
      <c r="C35" s="232"/>
      <c r="D35" s="242" t="s">
        <v>31</v>
      </c>
      <c r="E35" s="249" t="s">
        <v>31</v>
      </c>
      <c r="F35" s="249" t="s">
        <v>30</v>
      </c>
      <c r="G35" s="249"/>
      <c r="H35" s="249"/>
      <c r="I35" s="249"/>
      <c r="J35" s="131"/>
      <c r="K35" s="131"/>
      <c r="L35" s="131"/>
      <c r="M35" s="131"/>
      <c r="N35" s="131"/>
      <c r="O35" s="131"/>
      <c r="P35" s="137"/>
      <c r="Q35" s="137"/>
      <c r="R35" s="137"/>
      <c r="S35" s="11"/>
    </row>
    <row r="36" spans="2:19" s="13" customFormat="1" ht="17.100000000000001" customHeight="1" x14ac:dyDescent="0.3">
      <c r="B36" s="232" t="s">
        <v>165</v>
      </c>
      <c r="C36" s="232" t="s">
        <v>163</v>
      </c>
      <c r="D36" s="242">
        <f>D34*(0.6/0.8)</f>
        <v>749999.99999999988</v>
      </c>
      <c r="E36" s="234">
        <v>2333000</v>
      </c>
      <c r="F36" s="234">
        <v>1880000</v>
      </c>
      <c r="G36" s="234"/>
      <c r="H36" s="236"/>
      <c r="I36" s="236"/>
      <c r="J36" s="131"/>
      <c r="K36" s="131"/>
      <c r="L36" s="131"/>
      <c r="M36" s="131"/>
      <c r="N36" s="131"/>
      <c r="O36" s="131"/>
      <c r="P36" s="137"/>
      <c r="Q36" s="137"/>
      <c r="R36" s="137"/>
      <c r="S36" s="11"/>
    </row>
    <row r="37" spans="2:19" s="13" customFormat="1" ht="17.100000000000001" customHeight="1" x14ac:dyDescent="0.3">
      <c r="B37" s="232" t="s">
        <v>166</v>
      </c>
      <c r="C37" s="232" t="s">
        <v>167</v>
      </c>
      <c r="D37" s="243">
        <v>-50000</v>
      </c>
      <c r="E37" s="237">
        <v>-80000</v>
      </c>
      <c r="F37" s="237">
        <v>-200000</v>
      </c>
      <c r="G37" s="237"/>
      <c r="H37" s="237"/>
      <c r="I37" s="237"/>
      <c r="J37" s="131"/>
      <c r="K37" s="131"/>
      <c r="L37" s="131"/>
      <c r="M37" s="131"/>
      <c r="N37" s="131"/>
      <c r="O37" s="131"/>
      <c r="P37" s="137"/>
      <c r="Q37" s="137"/>
      <c r="R37" s="137"/>
      <c r="S37" s="11"/>
    </row>
    <row r="38" spans="2:19" s="13" customFormat="1" ht="17.100000000000001" customHeight="1" x14ac:dyDescent="0.3">
      <c r="B38" s="139" t="s">
        <v>168</v>
      </c>
      <c r="C38" s="139" t="s">
        <v>169</v>
      </c>
      <c r="D38" s="244">
        <v>2790000</v>
      </c>
      <c r="E38" s="238">
        <v>1000000</v>
      </c>
      <c r="F38" s="238">
        <v>1200000</v>
      </c>
      <c r="G38" s="238"/>
      <c r="H38" s="238"/>
      <c r="I38" s="238"/>
      <c r="J38" s="131"/>
      <c r="K38" s="131"/>
      <c r="L38" s="131"/>
      <c r="M38" s="131"/>
      <c r="N38" s="131"/>
      <c r="O38" s="131"/>
      <c r="P38" s="137"/>
      <c r="Q38" s="137"/>
      <c r="R38" s="137"/>
      <c r="S38" s="11"/>
    </row>
    <row r="39" spans="2:19" s="13" customFormat="1" ht="17.100000000000001" customHeight="1" x14ac:dyDescent="0.3">
      <c r="B39" s="232" t="s">
        <v>170</v>
      </c>
      <c r="C39" s="232"/>
      <c r="D39" s="245">
        <v>2026</v>
      </c>
      <c r="E39" s="239">
        <v>2029</v>
      </c>
      <c r="F39" s="239">
        <v>2029</v>
      </c>
      <c r="G39" s="239"/>
      <c r="H39" s="238"/>
      <c r="I39" s="238"/>
      <c r="J39" s="131"/>
      <c r="K39" s="131"/>
      <c r="L39" s="131"/>
      <c r="M39" s="131"/>
      <c r="N39" s="131"/>
      <c r="O39" s="131"/>
      <c r="P39" s="137"/>
      <c r="Q39" s="137"/>
      <c r="R39" s="137"/>
      <c r="S39" s="11"/>
    </row>
    <row r="40" spans="2:19" ht="9.9499999999999993" customHeight="1" x14ac:dyDescent="0.25">
      <c r="B40" s="240"/>
      <c r="C40" s="240"/>
      <c r="D40" s="137"/>
      <c r="E40" s="137"/>
      <c r="F40" s="137"/>
      <c r="G40" s="137"/>
      <c r="H40" s="137"/>
      <c r="I40" s="137"/>
      <c r="J40" s="137"/>
      <c r="K40" s="137"/>
      <c r="L40" s="137"/>
      <c r="M40" s="137"/>
      <c r="N40" s="137"/>
      <c r="O40" s="137"/>
      <c r="P40" s="137"/>
      <c r="Q40" s="137"/>
      <c r="R40" s="137"/>
    </row>
    <row r="41" spans="2:19" ht="20.25" customHeight="1" x14ac:dyDescent="0.25">
      <c r="B41" s="348" t="s">
        <v>171</v>
      </c>
      <c r="C41" s="349"/>
      <c r="D41" s="349"/>
      <c r="E41" s="349"/>
      <c r="F41" s="349"/>
      <c r="G41" s="349"/>
      <c r="H41" s="349"/>
      <c r="I41" s="349"/>
      <c r="J41" s="349"/>
      <c r="K41" s="349"/>
      <c r="L41" s="349"/>
      <c r="M41" s="349"/>
      <c r="N41" s="350"/>
      <c r="O41" s="137"/>
      <c r="P41" s="137"/>
      <c r="Q41" s="137"/>
      <c r="R41" s="137"/>
    </row>
    <row r="42" spans="2:19" ht="9.9499999999999993" customHeight="1" x14ac:dyDescent="0.25">
      <c r="B42" s="231"/>
      <c r="C42" s="231"/>
      <c r="D42" s="231"/>
      <c r="E42" s="231"/>
      <c r="F42" s="231"/>
      <c r="G42" s="231"/>
      <c r="H42" s="231"/>
      <c r="I42" s="137"/>
      <c r="J42" s="137"/>
      <c r="K42" s="137"/>
      <c r="L42" s="137"/>
      <c r="M42" s="137"/>
      <c r="N42" s="137"/>
      <c r="O42" s="137"/>
      <c r="P42" s="137"/>
      <c r="Q42" s="137"/>
      <c r="R42" s="137"/>
    </row>
    <row r="43" spans="2:19" s="13" customFormat="1" ht="17.100000000000001" customHeight="1" x14ac:dyDescent="0.3">
      <c r="B43" s="135" t="s">
        <v>153</v>
      </c>
      <c r="C43" s="135"/>
      <c r="D43" s="241" t="s">
        <v>127</v>
      </c>
      <c r="E43" s="135" t="s">
        <v>154</v>
      </c>
      <c r="F43" s="135" t="s">
        <v>155</v>
      </c>
      <c r="G43" s="135" t="s">
        <v>156</v>
      </c>
      <c r="H43" s="135" t="s">
        <v>157</v>
      </c>
      <c r="I43" s="135" t="s">
        <v>158</v>
      </c>
      <c r="J43" s="131"/>
      <c r="K43" s="131"/>
      <c r="L43" s="131"/>
      <c r="M43" s="131"/>
      <c r="N43" s="131"/>
      <c r="O43" s="131"/>
      <c r="P43" s="137"/>
      <c r="Q43" s="137"/>
      <c r="R43" s="137"/>
      <c r="S43" s="11"/>
    </row>
    <row r="44" spans="2:19" s="13" customFormat="1" ht="17.100000000000001" customHeight="1" x14ac:dyDescent="0.3">
      <c r="B44" s="232" t="s">
        <v>159</v>
      </c>
      <c r="C44" s="232"/>
      <c r="D44" s="211" t="s">
        <v>160</v>
      </c>
      <c r="E44" s="201"/>
      <c r="F44" s="201"/>
      <c r="G44" s="201"/>
      <c r="H44" s="201"/>
      <c r="I44" s="201"/>
      <c r="J44" s="131"/>
      <c r="K44" s="131"/>
      <c r="L44" s="131"/>
      <c r="M44" s="131"/>
      <c r="N44" s="131"/>
      <c r="O44" s="131"/>
      <c r="P44" s="137"/>
      <c r="Q44" s="137"/>
      <c r="R44" s="137"/>
      <c r="S44" s="11"/>
    </row>
    <row r="45" spans="2:19" s="13" customFormat="1" ht="17.100000000000001" customHeight="1" x14ac:dyDescent="0.3">
      <c r="B45" s="232" t="s">
        <v>161</v>
      </c>
      <c r="C45" s="232"/>
      <c r="D45" s="211" t="s">
        <v>37</v>
      </c>
      <c r="E45" s="249"/>
      <c r="F45" s="233" t="str">
        <f t="shared" ref="F45:I45" si="2">IF(F$44="","",$E$45)</f>
        <v/>
      </c>
      <c r="G45" s="233" t="str">
        <f t="shared" si="2"/>
        <v/>
      </c>
      <c r="H45" s="233" t="str">
        <f t="shared" si="2"/>
        <v/>
      </c>
      <c r="I45" s="233" t="str">
        <f t="shared" si="2"/>
        <v/>
      </c>
      <c r="J45" s="131"/>
      <c r="K45" s="131"/>
      <c r="L45" s="131"/>
      <c r="M45" s="131"/>
      <c r="N45" s="131"/>
      <c r="O45" s="131"/>
      <c r="P45" s="137"/>
      <c r="Q45" s="137"/>
      <c r="R45" s="137"/>
      <c r="S45" s="11"/>
    </row>
    <row r="46" spans="2:19" s="13" customFormat="1" ht="17.100000000000001" customHeight="1" x14ac:dyDescent="0.3">
      <c r="B46" s="232" t="s">
        <v>162</v>
      </c>
      <c r="C46" s="232" t="s">
        <v>163</v>
      </c>
      <c r="D46" s="242">
        <v>1000000</v>
      </c>
      <c r="E46" s="234"/>
      <c r="F46" s="234"/>
      <c r="G46" s="234"/>
      <c r="H46" s="236"/>
      <c r="I46" s="236"/>
      <c r="J46" s="131"/>
      <c r="K46" s="131"/>
      <c r="L46" s="131"/>
      <c r="M46" s="131"/>
      <c r="N46" s="131"/>
      <c r="O46" s="131"/>
      <c r="P46" s="137"/>
      <c r="Q46" s="137"/>
      <c r="R46" s="137"/>
      <c r="S46" s="11"/>
    </row>
    <row r="47" spans="2:19" s="13" customFormat="1" ht="17.100000000000001" customHeight="1" x14ac:dyDescent="0.3">
      <c r="B47" s="232" t="s">
        <v>164</v>
      </c>
      <c r="C47" s="232"/>
      <c r="D47" s="242"/>
      <c r="E47" s="249"/>
      <c r="F47" s="249"/>
      <c r="G47" s="249"/>
      <c r="H47" s="249"/>
      <c r="I47" s="249"/>
      <c r="J47" s="131"/>
      <c r="K47" s="131"/>
      <c r="L47" s="131"/>
      <c r="M47" s="131"/>
      <c r="N47" s="131"/>
      <c r="O47" s="131"/>
      <c r="P47" s="137"/>
      <c r="Q47" s="137"/>
      <c r="R47" s="137"/>
      <c r="S47" s="11"/>
    </row>
    <row r="48" spans="2:19" s="13" customFormat="1" ht="17.100000000000001" customHeight="1" x14ac:dyDescent="0.3">
      <c r="B48" s="232" t="s">
        <v>165</v>
      </c>
      <c r="C48" s="232" t="s">
        <v>163</v>
      </c>
      <c r="D48" s="242"/>
      <c r="E48" s="234"/>
      <c r="F48" s="234"/>
      <c r="G48" s="234"/>
      <c r="H48" s="236"/>
      <c r="I48" s="236"/>
      <c r="J48" s="131"/>
      <c r="K48" s="131"/>
      <c r="L48" s="131"/>
      <c r="M48" s="131"/>
      <c r="N48" s="131"/>
      <c r="O48" s="131"/>
      <c r="P48" s="137"/>
      <c r="Q48" s="137"/>
      <c r="R48" s="137"/>
      <c r="S48" s="11"/>
    </row>
    <row r="49" spans="2:19" s="13" customFormat="1" ht="17.100000000000001" customHeight="1" x14ac:dyDescent="0.3">
      <c r="B49" s="232" t="s">
        <v>166</v>
      </c>
      <c r="C49" s="232" t="s">
        <v>167</v>
      </c>
      <c r="D49" s="243">
        <v>-50000</v>
      </c>
      <c r="E49" s="237"/>
      <c r="F49" s="237"/>
      <c r="G49" s="237"/>
      <c r="H49" s="237"/>
      <c r="I49" s="237"/>
      <c r="J49" s="131"/>
      <c r="K49" s="131"/>
      <c r="L49" s="131"/>
      <c r="M49" s="131"/>
      <c r="N49" s="131"/>
      <c r="O49" s="131"/>
      <c r="P49" s="137"/>
      <c r="Q49" s="137"/>
      <c r="R49" s="137"/>
      <c r="S49" s="11"/>
    </row>
    <row r="50" spans="2:19" s="13" customFormat="1" ht="17.100000000000001" customHeight="1" x14ac:dyDescent="0.3">
      <c r="B50" s="139" t="s">
        <v>168</v>
      </c>
      <c r="C50" s="139" t="s">
        <v>169</v>
      </c>
      <c r="D50" s="244">
        <v>2790000</v>
      </c>
      <c r="E50" s="238"/>
      <c r="F50" s="238"/>
      <c r="G50" s="238"/>
      <c r="H50" s="238"/>
      <c r="I50" s="238"/>
      <c r="J50" s="131"/>
      <c r="K50" s="131"/>
      <c r="L50" s="131"/>
      <c r="M50" s="131"/>
      <c r="N50" s="131"/>
      <c r="O50" s="131"/>
      <c r="P50" s="137"/>
      <c r="Q50" s="137"/>
      <c r="R50" s="137"/>
      <c r="S50" s="11"/>
    </row>
    <row r="51" spans="2:19" s="13" customFormat="1" ht="17.100000000000001" customHeight="1" x14ac:dyDescent="0.3">
      <c r="B51" s="232" t="s">
        <v>170</v>
      </c>
      <c r="C51" s="232"/>
      <c r="D51" s="245">
        <v>2026</v>
      </c>
      <c r="E51" s="239"/>
      <c r="F51" s="239"/>
      <c r="G51" s="239"/>
      <c r="H51" s="238"/>
      <c r="I51" s="238"/>
      <c r="J51" s="131"/>
      <c r="K51" s="131"/>
      <c r="L51" s="131"/>
      <c r="M51" s="131"/>
      <c r="N51" s="131"/>
      <c r="O51" s="131"/>
      <c r="P51" s="137"/>
      <c r="Q51" s="137"/>
      <c r="R51" s="137"/>
      <c r="S51" s="11"/>
    </row>
    <row r="52" spans="2:19" ht="9.9499999999999993" customHeight="1" x14ac:dyDescent="0.25">
      <c r="B52" s="240"/>
      <c r="C52" s="240"/>
      <c r="D52" s="137"/>
      <c r="E52" s="137"/>
      <c r="F52" s="137"/>
      <c r="G52" s="137"/>
      <c r="H52" s="137"/>
      <c r="I52" s="137"/>
      <c r="J52" s="137"/>
      <c r="K52" s="137"/>
      <c r="L52" s="137"/>
      <c r="M52" s="137"/>
      <c r="N52" s="137"/>
      <c r="O52" s="137"/>
      <c r="P52" s="137"/>
      <c r="Q52" s="137"/>
      <c r="R52" s="137"/>
    </row>
    <row r="53" spans="2:19" ht="20.25" customHeight="1" x14ac:dyDescent="0.25">
      <c r="B53" s="348" t="s">
        <v>172</v>
      </c>
      <c r="C53" s="349"/>
      <c r="D53" s="349"/>
      <c r="E53" s="349"/>
      <c r="F53" s="349"/>
      <c r="G53" s="349"/>
      <c r="H53" s="349"/>
      <c r="I53" s="349"/>
      <c r="J53" s="349"/>
      <c r="K53" s="349"/>
      <c r="L53" s="349"/>
      <c r="M53" s="349"/>
      <c r="N53" s="350"/>
      <c r="O53" s="137"/>
      <c r="P53" s="137"/>
      <c r="Q53" s="137"/>
      <c r="R53" s="137"/>
    </row>
    <row r="54" spans="2:19" ht="9.9499999999999993" customHeight="1" x14ac:dyDescent="0.25">
      <c r="B54" s="231"/>
      <c r="C54" s="231"/>
      <c r="D54" s="231"/>
      <c r="E54" s="231"/>
      <c r="F54" s="231"/>
      <c r="G54" s="231"/>
      <c r="H54" s="231"/>
      <c r="I54" s="137"/>
      <c r="J54" s="137"/>
      <c r="K54" s="137"/>
      <c r="L54" s="137"/>
      <c r="M54" s="137"/>
      <c r="N54" s="137"/>
      <c r="O54" s="137"/>
      <c r="P54" s="137"/>
      <c r="Q54" s="137"/>
      <c r="R54" s="137"/>
    </row>
    <row r="55" spans="2:19" s="13" customFormat="1" ht="17.100000000000001" customHeight="1" x14ac:dyDescent="0.3">
      <c r="B55" s="135" t="s">
        <v>153</v>
      </c>
      <c r="C55" s="135"/>
      <c r="D55" s="241" t="s">
        <v>127</v>
      </c>
      <c r="E55" s="135" t="s">
        <v>154</v>
      </c>
      <c r="F55" s="135" t="s">
        <v>155</v>
      </c>
      <c r="G55" s="135" t="s">
        <v>156</v>
      </c>
      <c r="H55" s="135" t="s">
        <v>157</v>
      </c>
      <c r="I55" s="135" t="s">
        <v>158</v>
      </c>
      <c r="J55" s="131"/>
      <c r="K55" s="131"/>
      <c r="L55" s="131"/>
      <c r="M55" s="131"/>
      <c r="N55" s="131"/>
      <c r="O55" s="131"/>
      <c r="P55" s="131"/>
      <c r="Q55" s="131"/>
      <c r="R55" s="131"/>
    </row>
    <row r="56" spans="2:19" s="13" customFormat="1" ht="17.100000000000001" customHeight="1" x14ac:dyDescent="0.3">
      <c r="B56" s="232" t="s">
        <v>159</v>
      </c>
      <c r="C56" s="232"/>
      <c r="D56" s="211" t="s">
        <v>160</v>
      </c>
      <c r="E56" s="201"/>
      <c r="F56" s="201"/>
      <c r="G56" s="201"/>
      <c r="H56" s="201"/>
      <c r="I56" s="201"/>
      <c r="J56" s="131"/>
      <c r="K56" s="131"/>
      <c r="L56" s="131"/>
      <c r="M56" s="131"/>
      <c r="N56" s="131"/>
      <c r="O56" s="131"/>
      <c r="P56" s="131"/>
      <c r="Q56" s="131"/>
      <c r="R56" s="131"/>
    </row>
    <row r="57" spans="2:19" s="13" customFormat="1" ht="17.100000000000001" customHeight="1" x14ac:dyDescent="0.3">
      <c r="B57" s="232" t="s">
        <v>161</v>
      </c>
      <c r="C57" s="232"/>
      <c r="D57" s="211" t="s">
        <v>37</v>
      </c>
      <c r="E57" s="249"/>
      <c r="F57" s="233" t="str">
        <f>IF(F$56="","",$E$57)</f>
        <v/>
      </c>
      <c r="G57" s="233" t="str">
        <f t="shared" ref="G57:I57" si="3">IF(G$56="","",$E$57)</f>
        <v/>
      </c>
      <c r="H57" s="233" t="str">
        <f t="shared" si="3"/>
        <v/>
      </c>
      <c r="I57" s="233" t="str">
        <f t="shared" si="3"/>
        <v/>
      </c>
      <c r="J57" s="131"/>
      <c r="K57" s="131"/>
      <c r="L57" s="131"/>
      <c r="M57" s="131"/>
      <c r="N57" s="131"/>
      <c r="O57" s="131"/>
      <c r="P57" s="131"/>
      <c r="Q57" s="131"/>
      <c r="R57" s="131"/>
    </row>
    <row r="58" spans="2:19" s="13" customFormat="1" ht="17.100000000000001" customHeight="1" x14ac:dyDescent="0.3">
      <c r="B58" s="232" t="s">
        <v>162</v>
      </c>
      <c r="C58" s="232" t="s">
        <v>163</v>
      </c>
      <c r="D58" s="242">
        <v>1000000</v>
      </c>
      <c r="E58" s="234"/>
      <c r="F58" s="234"/>
      <c r="G58" s="234"/>
      <c r="H58" s="236"/>
      <c r="I58" s="236"/>
      <c r="J58" s="131"/>
      <c r="K58" s="131"/>
      <c r="L58" s="131"/>
      <c r="M58" s="131"/>
      <c r="N58" s="131"/>
      <c r="O58" s="131"/>
      <c r="P58" s="131"/>
      <c r="Q58" s="131"/>
      <c r="R58" s="131"/>
    </row>
    <row r="59" spans="2:19" s="13" customFormat="1" ht="17.100000000000001" customHeight="1" x14ac:dyDescent="0.3">
      <c r="B59" s="232" t="s">
        <v>164</v>
      </c>
      <c r="C59" s="232"/>
      <c r="D59" s="242"/>
      <c r="E59" s="249"/>
      <c r="F59" s="249"/>
      <c r="G59" s="249"/>
      <c r="H59" s="249"/>
      <c r="I59" s="249"/>
      <c r="J59" s="131"/>
      <c r="K59" s="131"/>
      <c r="L59" s="131"/>
      <c r="M59" s="131"/>
      <c r="N59" s="131"/>
      <c r="O59" s="131"/>
      <c r="P59" s="137"/>
      <c r="Q59" s="137"/>
      <c r="R59" s="137"/>
      <c r="S59" s="11"/>
    </row>
    <row r="60" spans="2:19" s="13" customFormat="1" ht="17.100000000000001" customHeight="1" x14ac:dyDescent="0.3">
      <c r="B60" s="232" t="s">
        <v>165</v>
      </c>
      <c r="C60" s="232" t="s">
        <v>163</v>
      </c>
      <c r="D60" s="242"/>
      <c r="E60" s="234"/>
      <c r="F60" s="234"/>
      <c r="G60" s="234"/>
      <c r="H60" s="236"/>
      <c r="I60" s="236"/>
      <c r="J60" s="131"/>
      <c r="K60" s="131"/>
      <c r="L60" s="131"/>
      <c r="M60" s="131"/>
      <c r="N60" s="131"/>
      <c r="O60" s="131"/>
      <c r="P60" s="137"/>
      <c r="Q60" s="137"/>
      <c r="R60" s="137"/>
      <c r="S60" s="11"/>
    </row>
    <row r="61" spans="2:19" s="13" customFormat="1" ht="17.100000000000001" customHeight="1" x14ac:dyDescent="0.3">
      <c r="B61" s="232" t="s">
        <v>166</v>
      </c>
      <c r="C61" s="232" t="s">
        <v>167</v>
      </c>
      <c r="D61" s="243">
        <v>-50000</v>
      </c>
      <c r="E61" s="237"/>
      <c r="F61" s="237"/>
      <c r="G61" s="237"/>
      <c r="H61" s="237"/>
      <c r="I61" s="237"/>
      <c r="J61" s="131"/>
      <c r="K61" s="131"/>
      <c r="L61" s="131"/>
      <c r="M61" s="131"/>
      <c r="N61" s="131"/>
      <c r="O61" s="131"/>
      <c r="P61" s="131"/>
      <c r="Q61" s="131"/>
      <c r="R61" s="131"/>
    </row>
    <row r="62" spans="2:19" s="13" customFormat="1" ht="17.100000000000001" customHeight="1" x14ac:dyDescent="0.3">
      <c r="B62" s="139" t="s">
        <v>168</v>
      </c>
      <c r="C62" s="139" t="s">
        <v>169</v>
      </c>
      <c r="D62" s="244">
        <v>2790000</v>
      </c>
      <c r="E62" s="238"/>
      <c r="F62" s="238"/>
      <c r="G62" s="238"/>
      <c r="H62" s="238"/>
      <c r="I62" s="238"/>
      <c r="J62" s="131"/>
      <c r="K62" s="131"/>
      <c r="L62" s="131"/>
      <c r="M62" s="131"/>
      <c r="N62" s="131"/>
      <c r="O62" s="131"/>
      <c r="P62" s="131"/>
      <c r="Q62" s="131"/>
      <c r="R62" s="131"/>
    </row>
    <row r="63" spans="2:19" s="13" customFormat="1" ht="17.100000000000001" customHeight="1" x14ac:dyDescent="0.3">
      <c r="B63" s="232" t="s">
        <v>170</v>
      </c>
      <c r="C63" s="232"/>
      <c r="D63" s="245">
        <v>2026</v>
      </c>
      <c r="E63" s="239"/>
      <c r="F63" s="239"/>
      <c r="G63" s="239"/>
      <c r="H63" s="238"/>
      <c r="I63" s="238"/>
      <c r="J63" s="131"/>
      <c r="K63" s="131"/>
      <c r="L63" s="131"/>
      <c r="M63" s="131"/>
      <c r="N63" s="131"/>
      <c r="O63" s="131"/>
      <c r="P63" s="131"/>
      <c r="Q63" s="131"/>
      <c r="R63" s="131"/>
    </row>
    <row r="64" spans="2:19" ht="9.9499999999999993" customHeight="1" x14ac:dyDescent="0.25">
      <c r="B64" s="240"/>
      <c r="C64" s="240"/>
      <c r="D64" s="137"/>
      <c r="E64" s="137"/>
      <c r="F64" s="137"/>
      <c r="G64" s="137"/>
      <c r="H64" s="137"/>
      <c r="I64" s="137"/>
      <c r="J64" s="137"/>
      <c r="K64" s="137"/>
      <c r="L64" s="137"/>
      <c r="M64" s="137"/>
      <c r="N64" s="137"/>
      <c r="O64" s="137"/>
      <c r="P64" s="137"/>
      <c r="Q64" s="137"/>
      <c r="R64" s="137"/>
    </row>
    <row r="65" spans="2:19" ht="20.25" customHeight="1" x14ac:dyDescent="0.25">
      <c r="B65" s="348" t="s">
        <v>173</v>
      </c>
      <c r="C65" s="349"/>
      <c r="D65" s="349"/>
      <c r="E65" s="349"/>
      <c r="F65" s="349"/>
      <c r="G65" s="349"/>
      <c r="H65" s="349"/>
      <c r="I65" s="349"/>
      <c r="J65" s="349"/>
      <c r="K65" s="349"/>
      <c r="L65" s="349"/>
      <c r="M65" s="349"/>
      <c r="N65" s="350"/>
      <c r="O65" s="137"/>
      <c r="P65" s="137"/>
      <c r="Q65" s="137"/>
      <c r="R65" s="137"/>
    </row>
    <row r="66" spans="2:19" ht="9.9499999999999993" customHeight="1" x14ac:dyDescent="0.25">
      <c r="B66" s="231"/>
      <c r="C66" s="231"/>
      <c r="D66" s="231"/>
      <c r="E66" s="231"/>
      <c r="F66" s="231"/>
      <c r="G66" s="231"/>
      <c r="H66" s="231"/>
      <c r="I66" s="137"/>
      <c r="J66" s="137"/>
      <c r="K66" s="137"/>
      <c r="L66" s="137"/>
      <c r="M66" s="137"/>
      <c r="N66" s="137"/>
      <c r="O66" s="137"/>
      <c r="P66" s="137"/>
      <c r="Q66" s="137"/>
      <c r="R66" s="137"/>
    </row>
    <row r="67" spans="2:19" s="13" customFormat="1" ht="17.100000000000001" customHeight="1" x14ac:dyDescent="0.3">
      <c r="B67" s="135" t="s">
        <v>153</v>
      </c>
      <c r="C67" s="135"/>
      <c r="D67" s="241" t="s">
        <v>127</v>
      </c>
      <c r="E67" s="135" t="s">
        <v>154</v>
      </c>
      <c r="F67" s="135" t="s">
        <v>155</v>
      </c>
      <c r="G67" s="135" t="s">
        <v>156</v>
      </c>
      <c r="H67" s="135" t="s">
        <v>157</v>
      </c>
      <c r="I67" s="135" t="s">
        <v>158</v>
      </c>
      <c r="J67" s="131"/>
      <c r="K67" s="131"/>
      <c r="L67" s="131"/>
      <c r="M67" s="131"/>
      <c r="N67" s="131"/>
      <c r="O67" s="131"/>
      <c r="P67" s="131"/>
      <c r="Q67" s="131"/>
      <c r="R67" s="131"/>
    </row>
    <row r="68" spans="2:19" s="13" customFormat="1" ht="17.100000000000001" customHeight="1" x14ac:dyDescent="0.3">
      <c r="B68" s="232" t="s">
        <v>159</v>
      </c>
      <c r="C68" s="232"/>
      <c r="D68" s="211" t="s">
        <v>160</v>
      </c>
      <c r="E68" s="201"/>
      <c r="F68" s="201"/>
      <c r="G68" s="201"/>
      <c r="H68" s="201"/>
      <c r="I68" s="201"/>
      <c r="J68" s="131"/>
      <c r="K68" s="131"/>
      <c r="L68" s="131"/>
      <c r="M68" s="131"/>
      <c r="N68" s="131"/>
      <c r="O68" s="131"/>
      <c r="P68" s="131"/>
      <c r="Q68" s="131"/>
      <c r="R68" s="131"/>
    </row>
    <row r="69" spans="2:19" s="13" customFormat="1" ht="17.100000000000001" customHeight="1" x14ac:dyDescent="0.3">
      <c r="B69" s="232" t="s">
        <v>161</v>
      </c>
      <c r="C69" s="232"/>
      <c r="D69" s="211" t="s">
        <v>37</v>
      </c>
      <c r="E69" s="249"/>
      <c r="F69" s="233" t="str">
        <f>IF(F$68="","",$E$69)</f>
        <v/>
      </c>
      <c r="G69" s="233" t="str">
        <f t="shared" ref="G69:I69" si="4">IF(G$68="","",$E$69)</f>
        <v/>
      </c>
      <c r="H69" s="233" t="str">
        <f t="shared" si="4"/>
        <v/>
      </c>
      <c r="I69" s="233" t="str">
        <f t="shared" si="4"/>
        <v/>
      </c>
      <c r="J69" s="131"/>
      <c r="K69" s="131"/>
      <c r="L69" s="131"/>
      <c r="M69" s="131"/>
      <c r="N69" s="131"/>
      <c r="O69" s="131"/>
      <c r="P69" s="131"/>
      <c r="Q69" s="131"/>
      <c r="R69" s="131"/>
    </row>
    <row r="70" spans="2:19" s="13" customFormat="1" ht="17.100000000000001" customHeight="1" x14ac:dyDescent="0.3">
      <c r="B70" s="232" t="s">
        <v>162</v>
      </c>
      <c r="C70" s="232" t="s">
        <v>163</v>
      </c>
      <c r="D70" s="242">
        <v>1000000</v>
      </c>
      <c r="E70" s="234"/>
      <c r="F70" s="234"/>
      <c r="G70" s="234"/>
      <c r="H70" s="236"/>
      <c r="I70" s="236"/>
      <c r="J70" s="131"/>
      <c r="K70" s="131"/>
      <c r="L70" s="131"/>
      <c r="M70" s="131"/>
      <c r="N70" s="131"/>
      <c r="O70" s="131"/>
      <c r="P70" s="131"/>
      <c r="Q70" s="131"/>
      <c r="R70" s="131"/>
    </row>
    <row r="71" spans="2:19" s="13" customFormat="1" ht="17.100000000000001" customHeight="1" x14ac:dyDescent="0.3">
      <c r="B71" s="232" t="s">
        <v>164</v>
      </c>
      <c r="C71" s="232"/>
      <c r="D71" s="242"/>
      <c r="E71" s="249"/>
      <c r="F71" s="249"/>
      <c r="G71" s="249"/>
      <c r="H71" s="249"/>
      <c r="I71" s="249"/>
      <c r="J71" s="131"/>
      <c r="K71" s="131"/>
      <c r="L71" s="131"/>
      <c r="M71" s="131"/>
      <c r="N71" s="131"/>
      <c r="O71" s="131"/>
      <c r="P71" s="137"/>
      <c r="Q71" s="137"/>
      <c r="R71" s="137"/>
      <c r="S71" s="11"/>
    </row>
    <row r="72" spans="2:19" s="13" customFormat="1" ht="17.100000000000001" customHeight="1" x14ac:dyDescent="0.3">
      <c r="B72" s="232" t="s">
        <v>165</v>
      </c>
      <c r="C72" s="232" t="s">
        <v>163</v>
      </c>
      <c r="D72" s="242"/>
      <c r="E72" s="234"/>
      <c r="F72" s="234"/>
      <c r="G72" s="234"/>
      <c r="H72" s="236"/>
      <c r="I72" s="236"/>
      <c r="J72" s="131"/>
      <c r="K72" s="131"/>
      <c r="L72" s="131"/>
      <c r="M72" s="131"/>
      <c r="N72" s="131"/>
      <c r="O72" s="131"/>
      <c r="P72" s="137"/>
      <c r="Q72" s="137"/>
      <c r="R72" s="137"/>
      <c r="S72" s="11"/>
    </row>
    <row r="73" spans="2:19" s="13" customFormat="1" ht="17.100000000000001" customHeight="1" x14ac:dyDescent="0.3">
      <c r="B73" s="232" t="s">
        <v>166</v>
      </c>
      <c r="C73" s="232" t="s">
        <v>167</v>
      </c>
      <c r="D73" s="243">
        <v>-50000</v>
      </c>
      <c r="E73" s="237"/>
      <c r="F73" s="237"/>
      <c r="G73" s="237"/>
      <c r="H73" s="237"/>
      <c r="I73" s="237"/>
      <c r="J73" s="131"/>
      <c r="K73" s="131"/>
      <c r="L73" s="131"/>
      <c r="M73" s="131"/>
      <c r="N73" s="131"/>
      <c r="O73" s="131"/>
      <c r="P73" s="131"/>
      <c r="Q73" s="131"/>
      <c r="R73" s="131"/>
    </row>
    <row r="74" spans="2:19" s="13" customFormat="1" ht="17.100000000000001" customHeight="1" x14ac:dyDescent="0.3">
      <c r="B74" s="139" t="s">
        <v>168</v>
      </c>
      <c r="C74" s="139" t="s">
        <v>169</v>
      </c>
      <c r="D74" s="244">
        <v>2790000</v>
      </c>
      <c r="E74" s="238"/>
      <c r="F74" s="238"/>
      <c r="G74" s="238"/>
      <c r="H74" s="238"/>
      <c r="I74" s="238"/>
      <c r="J74" s="131"/>
      <c r="K74" s="131"/>
      <c r="L74" s="131"/>
      <c r="M74" s="131"/>
      <c r="N74" s="131"/>
      <c r="O74" s="131"/>
      <c r="P74" s="131"/>
      <c r="Q74" s="131"/>
      <c r="R74" s="131"/>
    </row>
    <row r="75" spans="2:19" s="13" customFormat="1" ht="17.100000000000001" customHeight="1" x14ac:dyDescent="0.3">
      <c r="B75" s="232" t="s">
        <v>170</v>
      </c>
      <c r="C75" s="232"/>
      <c r="D75" s="245">
        <v>2026</v>
      </c>
      <c r="E75" s="239"/>
      <c r="F75" s="239"/>
      <c r="G75" s="239"/>
      <c r="H75" s="238"/>
      <c r="I75" s="238"/>
      <c r="J75" s="131"/>
      <c r="K75" s="131"/>
      <c r="L75" s="131"/>
      <c r="M75" s="131"/>
      <c r="N75" s="131"/>
      <c r="O75" s="131"/>
      <c r="P75" s="131"/>
      <c r="Q75" s="131"/>
      <c r="R75" s="131"/>
    </row>
    <row r="76" spans="2:19" ht="9.9499999999999993" customHeight="1" x14ac:dyDescent="0.25">
      <c r="B76" s="240"/>
      <c r="C76" s="240"/>
      <c r="D76" s="137"/>
      <c r="E76" s="137"/>
      <c r="F76" s="137"/>
      <c r="G76" s="137"/>
      <c r="H76" s="137"/>
      <c r="I76" s="137"/>
      <c r="J76" s="137"/>
      <c r="K76" s="137"/>
      <c r="L76" s="137"/>
      <c r="M76" s="137"/>
      <c r="N76" s="137"/>
      <c r="O76" s="137"/>
      <c r="P76" s="137"/>
      <c r="Q76" s="137"/>
      <c r="R76" s="137"/>
    </row>
    <row r="77" spans="2:19" ht="20.25" customHeight="1" x14ac:dyDescent="0.25">
      <c r="B77" s="348" t="s">
        <v>174</v>
      </c>
      <c r="C77" s="349"/>
      <c r="D77" s="349"/>
      <c r="E77" s="349"/>
      <c r="F77" s="349"/>
      <c r="G77" s="349"/>
      <c r="H77" s="349"/>
      <c r="I77" s="349"/>
      <c r="J77" s="349"/>
      <c r="K77" s="349"/>
      <c r="L77" s="349"/>
      <c r="M77" s="349"/>
      <c r="N77" s="350"/>
      <c r="O77" s="137"/>
      <c r="P77" s="137"/>
      <c r="Q77" s="137"/>
      <c r="R77" s="137"/>
    </row>
    <row r="78" spans="2:19" ht="9.9499999999999993" customHeight="1" x14ac:dyDescent="0.25">
      <c r="B78" s="231"/>
      <c r="C78" s="231"/>
      <c r="D78" s="231"/>
      <c r="E78" s="231"/>
      <c r="F78" s="231"/>
      <c r="G78" s="231"/>
      <c r="H78" s="231"/>
      <c r="I78" s="137"/>
      <c r="J78" s="137"/>
      <c r="K78" s="137"/>
      <c r="L78" s="137"/>
      <c r="M78" s="137"/>
      <c r="N78" s="137"/>
      <c r="O78" s="137"/>
      <c r="P78" s="137"/>
      <c r="Q78" s="137"/>
      <c r="R78" s="137"/>
    </row>
    <row r="79" spans="2:19" s="13" customFormat="1" ht="17.100000000000001" customHeight="1" x14ac:dyDescent="0.3">
      <c r="B79" s="135" t="s">
        <v>153</v>
      </c>
      <c r="C79" s="135"/>
      <c r="D79" s="241" t="s">
        <v>127</v>
      </c>
      <c r="E79" s="135" t="s">
        <v>154</v>
      </c>
      <c r="F79" s="135" t="s">
        <v>155</v>
      </c>
      <c r="G79" s="135" t="s">
        <v>156</v>
      </c>
      <c r="H79" s="135" t="s">
        <v>157</v>
      </c>
      <c r="I79" s="135" t="s">
        <v>158</v>
      </c>
      <c r="J79" s="131"/>
      <c r="K79" s="131"/>
      <c r="L79" s="131"/>
      <c r="M79" s="131"/>
      <c r="N79" s="131"/>
      <c r="O79" s="131"/>
      <c r="P79" s="131"/>
      <c r="Q79" s="131"/>
      <c r="R79" s="131"/>
    </row>
    <row r="80" spans="2:19" s="13" customFormat="1" ht="17.100000000000001" customHeight="1" x14ac:dyDescent="0.3">
      <c r="B80" s="232" t="s">
        <v>159</v>
      </c>
      <c r="C80" s="232"/>
      <c r="D80" s="211" t="s">
        <v>160</v>
      </c>
      <c r="E80" s="201"/>
      <c r="F80" s="201"/>
      <c r="G80" s="201"/>
      <c r="H80" s="201"/>
      <c r="I80" s="201"/>
      <c r="J80" s="131"/>
      <c r="K80" s="131"/>
      <c r="L80" s="131"/>
      <c r="M80" s="131"/>
      <c r="N80" s="131"/>
      <c r="O80" s="131"/>
      <c r="P80" s="131"/>
      <c r="Q80" s="131"/>
      <c r="R80" s="131"/>
    </row>
    <row r="81" spans="2:19" s="13" customFormat="1" ht="17.100000000000001" customHeight="1" x14ac:dyDescent="0.3">
      <c r="B81" s="232" t="s">
        <v>161</v>
      </c>
      <c r="C81" s="232"/>
      <c r="D81" s="211" t="s">
        <v>37</v>
      </c>
      <c r="E81" s="249"/>
      <c r="F81" s="233" t="str">
        <f>IF(F$80="","",$E$81)</f>
        <v/>
      </c>
      <c r="G81" s="233" t="str">
        <f t="shared" ref="G81:I81" si="5">IF(G$80="","",$E$81)</f>
        <v/>
      </c>
      <c r="H81" s="233" t="str">
        <f t="shared" si="5"/>
        <v/>
      </c>
      <c r="I81" s="233" t="str">
        <f t="shared" si="5"/>
        <v/>
      </c>
      <c r="J81" s="131"/>
      <c r="K81" s="131"/>
      <c r="L81" s="131"/>
      <c r="M81" s="131"/>
      <c r="N81" s="131"/>
      <c r="O81" s="131"/>
      <c r="P81" s="131"/>
      <c r="Q81" s="131"/>
      <c r="R81" s="131"/>
    </row>
    <row r="82" spans="2:19" s="13" customFormat="1" ht="17.100000000000001" customHeight="1" x14ac:dyDescent="0.3">
      <c r="B82" s="232" t="s">
        <v>162</v>
      </c>
      <c r="C82" s="232" t="s">
        <v>163</v>
      </c>
      <c r="D82" s="242">
        <v>1000000</v>
      </c>
      <c r="E82" s="234"/>
      <c r="F82" s="234"/>
      <c r="G82" s="234"/>
      <c r="H82" s="236"/>
      <c r="I82" s="236"/>
      <c r="J82" s="131"/>
      <c r="K82" s="131"/>
      <c r="L82" s="131"/>
      <c r="M82" s="131"/>
      <c r="N82" s="131"/>
      <c r="O82" s="131"/>
      <c r="P82" s="131"/>
      <c r="Q82" s="131"/>
      <c r="R82" s="131"/>
    </row>
    <row r="83" spans="2:19" s="13" customFormat="1" ht="17.100000000000001" customHeight="1" x14ac:dyDescent="0.3">
      <c r="B83" s="232" t="s">
        <v>164</v>
      </c>
      <c r="C83" s="232"/>
      <c r="D83" s="242"/>
      <c r="E83" s="249"/>
      <c r="F83" s="249"/>
      <c r="G83" s="249"/>
      <c r="H83" s="249"/>
      <c r="I83" s="249"/>
      <c r="J83" s="131"/>
      <c r="K83" s="131"/>
      <c r="L83" s="131"/>
      <c r="M83" s="131"/>
      <c r="N83" s="131"/>
      <c r="O83" s="131"/>
      <c r="P83" s="137"/>
      <c r="Q83" s="137"/>
      <c r="R83" s="137"/>
      <c r="S83" s="11"/>
    </row>
    <row r="84" spans="2:19" s="13" customFormat="1" ht="17.100000000000001" customHeight="1" x14ac:dyDescent="0.3">
      <c r="B84" s="232" t="s">
        <v>165</v>
      </c>
      <c r="C84" s="232" t="s">
        <v>163</v>
      </c>
      <c r="D84" s="242"/>
      <c r="E84" s="234"/>
      <c r="F84" s="234"/>
      <c r="G84" s="234"/>
      <c r="H84" s="236"/>
      <c r="I84" s="236"/>
      <c r="J84" s="131"/>
      <c r="K84" s="131"/>
      <c r="L84" s="131"/>
      <c r="M84" s="131"/>
      <c r="N84" s="131"/>
      <c r="O84" s="131"/>
      <c r="P84" s="137"/>
      <c r="Q84" s="137"/>
      <c r="R84" s="137"/>
      <c r="S84" s="11"/>
    </row>
    <row r="85" spans="2:19" s="13" customFormat="1" ht="17.100000000000001" customHeight="1" x14ac:dyDescent="0.3">
      <c r="B85" s="232" t="s">
        <v>166</v>
      </c>
      <c r="C85" s="232" t="s">
        <v>167</v>
      </c>
      <c r="D85" s="243">
        <v>-50000</v>
      </c>
      <c r="E85" s="237"/>
      <c r="F85" s="237"/>
      <c r="G85" s="237"/>
      <c r="H85" s="237"/>
      <c r="I85" s="237"/>
      <c r="J85" s="131"/>
      <c r="K85" s="131"/>
      <c r="L85" s="131"/>
      <c r="M85" s="131"/>
      <c r="N85" s="131"/>
      <c r="O85" s="131"/>
      <c r="P85" s="131"/>
      <c r="Q85" s="131"/>
      <c r="R85" s="131"/>
    </row>
    <row r="86" spans="2:19" s="13" customFormat="1" ht="17.100000000000001" customHeight="1" x14ac:dyDescent="0.3">
      <c r="B86" s="139" t="s">
        <v>168</v>
      </c>
      <c r="C86" s="139" t="s">
        <v>169</v>
      </c>
      <c r="D86" s="244">
        <v>2790000</v>
      </c>
      <c r="E86" s="238"/>
      <c r="F86" s="238"/>
      <c r="G86" s="238"/>
      <c r="H86" s="238"/>
      <c r="I86" s="238"/>
      <c r="J86" s="131"/>
      <c r="K86" s="131"/>
      <c r="L86" s="131"/>
      <c r="M86" s="131"/>
      <c r="N86" s="131"/>
      <c r="O86" s="131"/>
      <c r="P86" s="131"/>
      <c r="Q86" s="131"/>
      <c r="R86" s="131"/>
    </row>
    <row r="87" spans="2:19" s="13" customFormat="1" ht="17.100000000000001" customHeight="1" x14ac:dyDescent="0.3">
      <c r="B87" s="232" t="s">
        <v>170</v>
      </c>
      <c r="C87" s="232"/>
      <c r="D87" s="245">
        <v>2026</v>
      </c>
      <c r="E87" s="239"/>
      <c r="F87" s="239"/>
      <c r="G87" s="239"/>
      <c r="H87" s="238"/>
      <c r="I87" s="238"/>
      <c r="J87" s="131"/>
      <c r="K87" s="131"/>
      <c r="L87" s="131"/>
      <c r="M87" s="131"/>
      <c r="N87" s="131"/>
      <c r="O87" s="131"/>
      <c r="P87" s="131"/>
      <c r="Q87" s="131"/>
      <c r="R87" s="131"/>
    </row>
    <row r="88" spans="2:19" ht="9.9499999999999993" customHeight="1" x14ac:dyDescent="0.25">
      <c r="B88" s="240"/>
      <c r="C88" s="240"/>
      <c r="D88" s="137"/>
      <c r="E88" s="137"/>
      <c r="F88" s="137"/>
      <c r="G88" s="137"/>
      <c r="H88" s="137"/>
      <c r="I88" s="137"/>
      <c r="J88" s="137"/>
      <c r="K88" s="137"/>
      <c r="L88" s="137"/>
      <c r="M88" s="137"/>
      <c r="N88" s="137"/>
      <c r="O88" s="137"/>
      <c r="P88" s="137"/>
      <c r="Q88" s="137"/>
      <c r="R88" s="137"/>
    </row>
    <row r="89" spans="2:19" ht="16.5" x14ac:dyDescent="0.25">
      <c r="B89" s="354" t="s">
        <v>76</v>
      </c>
      <c r="C89" s="355"/>
      <c r="D89" s="355"/>
      <c r="E89" s="355"/>
      <c r="F89" s="355"/>
      <c r="G89" s="355"/>
      <c r="H89" s="355"/>
      <c r="I89" s="355"/>
      <c r="J89" s="355"/>
      <c r="K89" s="355"/>
      <c r="L89" s="355"/>
      <c r="M89" s="355"/>
      <c r="N89" s="356"/>
      <c r="O89" s="137"/>
      <c r="P89" s="137"/>
      <c r="Q89" s="137"/>
      <c r="R89" s="137"/>
    </row>
    <row r="90" spans="2:19" ht="13.5" x14ac:dyDescent="0.25">
      <c r="B90" s="240"/>
      <c r="C90" s="240"/>
      <c r="D90" s="137"/>
      <c r="E90" s="137"/>
      <c r="F90" s="137"/>
      <c r="G90" s="137"/>
      <c r="H90" s="137"/>
      <c r="I90" s="137"/>
      <c r="J90" s="137"/>
      <c r="K90" s="137"/>
      <c r="L90" s="137"/>
      <c r="M90" s="137"/>
      <c r="N90" s="137"/>
      <c r="O90" s="137"/>
      <c r="P90" s="137"/>
      <c r="Q90" s="137"/>
      <c r="R90" s="137"/>
    </row>
    <row r="91" spans="2:19" ht="13.5" x14ac:dyDescent="0.25">
      <c r="B91" s="137"/>
      <c r="C91" s="137"/>
      <c r="D91" s="137"/>
      <c r="E91" s="137"/>
      <c r="F91" s="137"/>
      <c r="G91" s="137"/>
      <c r="H91" s="137"/>
      <c r="I91" s="137"/>
      <c r="J91" s="137"/>
      <c r="K91" s="137"/>
      <c r="L91" s="137"/>
      <c r="M91" s="137"/>
      <c r="N91" s="137"/>
      <c r="O91" s="137"/>
      <c r="P91" s="137"/>
      <c r="Q91" s="137"/>
      <c r="R91" s="137"/>
    </row>
    <row r="92" spans="2:19" x14ac:dyDescent="0.2">
      <c r="B92" s="43"/>
      <c r="C92" s="43"/>
    </row>
  </sheetData>
  <sheetProtection formatColumns="0" formatRows="0"/>
  <mergeCells count="9">
    <mergeCell ref="B89:N89"/>
    <mergeCell ref="B65:N65"/>
    <mergeCell ref="B77:N77"/>
    <mergeCell ref="C12:R12"/>
    <mergeCell ref="B10:N10"/>
    <mergeCell ref="B23:N23"/>
    <mergeCell ref="B29:N29"/>
    <mergeCell ref="B41:N41"/>
    <mergeCell ref="B53:N53"/>
  </mergeCells>
  <phoneticPr fontId="54" type="noConversion"/>
  <dataValidations xWindow="485" yWindow="681" count="10">
    <dataValidation type="list" allowBlank="1" showInputMessage="1" showErrorMessage="1" sqref="E45 E81 E69 E57" xr:uid="{AD9231C7-ADA1-43E9-A661-1CAE9EB3F38F}">
      <formula1>$C$19:$C$21</formula1>
    </dataValidation>
    <dataValidation type="decimal" operator="greaterThanOrEqual" allowBlank="1" showInputMessage="1" showErrorMessage="1" error="Value should be positive" sqref="C25:C27" xr:uid="{20C18411-2079-4163-998D-BFF4F33BFC36}">
      <formula1>0</formula1>
    </dataValidation>
    <dataValidation allowBlank="1" showInputMessage="1" showErrorMessage="1" prompt="Enter the technology identified as the best option in your recent fuel switching feasibility study (or similar)." sqref="E32" xr:uid="{7EB738D1-E736-4DA0-AF8E-D5A72D13BE3D}"/>
    <dataValidation type="list" allowBlank="1" showInputMessage="1" showErrorMessage="1" prompt="Enter the energy type of your existing system." sqref="E33" xr:uid="{708CAADF-4C53-4BE6-AFA6-A3C8BF14A606}">
      <formula1>$C$19:$C$21</formula1>
    </dataValidation>
    <dataValidation allowBlank="1" showInputMessage="1" showErrorMessage="1" prompt="Enter your existing systems annual energy consumption, as identified in your recent fuel switching feasibility study (or similar)." sqref="E34" xr:uid="{4A6A5DDB-B1C5-49A9-8FE2-3C56C99A5BE0}"/>
    <dataValidation allowBlank="1" showInputMessage="1" showErrorMessage="1" prompt="Enter the replacement systems annual energy consumption, as identified in your recent fuel switching feasibility study (or similar)." sqref="E36" xr:uid="{7A9ABFE8-ECD1-4067-87DF-13A64E88BC7C}"/>
    <dataValidation allowBlank="1" showInputMessage="1" showErrorMessage="1" prompt="Enter the operating cost savings associated with this option, as identified from your recent fuel switching feasibility study (or similar). Note that negative savings (higher operating costs) should be entered as a negative value. " sqref="E37" xr:uid="{B8379F75-CADC-4F11-A90B-B5B38F586317}"/>
    <dataValidation allowBlank="1" showInputMessage="1" showErrorMessage="1" prompt="Enter the capital cost associated with this option, as identified in your recent fuel switching feasibility study (or similar)." sqref="E38" xr:uid="{1D0EF59B-03D5-49BF-9474-8896C467A61A}"/>
    <dataValidation allowBlank="1" showInputMessage="1" showErrorMessage="1" prompt="Enter the planned implementation year for this option, as identified in your recent fuel switching feasibility study (or similar)." sqref="E39" xr:uid="{81D61BC5-7F37-4E31-A7D9-DA872B1BA521}"/>
    <dataValidation allowBlank="1" showInputMessage="1" showErrorMessage="1" prompt="If applicable, enter the technology of the next best option identified in your recent fuel switching feasibility study." sqref="F32 G32 H32 I32" xr:uid="{321C36AF-7808-4766-B1A5-E3ECA9CC1FC3}"/>
  </dataValidations>
  <pageMargins left="0.7" right="0.7" top="0.75" bottom="0.75" header="0.3" footer="0.3"/>
  <ignoredErrors>
    <ignoredError sqref="E34" unlockedFormula="1"/>
  </ignoredErrors>
  <drawing r:id="rId1"/>
  <extLst>
    <ext xmlns:x14="http://schemas.microsoft.com/office/spreadsheetml/2009/9/main" uri="{CCE6A557-97BC-4b89-ADB6-D9C93CAAB3DF}">
      <x14:dataValidations xmlns:xm="http://schemas.microsoft.com/office/excel/2006/main" xWindow="485" yWindow="681" count="3">
        <x14:dataValidation type="list" allowBlank="1" showInputMessage="1" showErrorMessage="1" xr:uid="{5EBD01D4-EEE4-4EAE-A001-039A9A256E7D}">
          <x14:formula1>
            <xm:f>'Admin - to be hidden'!$B$3:$B$4</xm:f>
          </x14:formula1>
          <xm:sqref>B12</xm:sqref>
        </x14:dataValidation>
        <x14:dataValidation type="list" allowBlank="1" showInputMessage="1" showErrorMessage="1" xr:uid="{150D3659-1A16-415F-8B7F-8CFA25E1DB87}">
          <x14:formula1>
            <xm:f>'Admin - to be hidden'!$B$29:$B$38</xm:f>
          </x14:formula1>
          <xm:sqref>E83:I83 F35:I35 E71:I71 E59:I59 E47:I47</xm:sqref>
        </x14:dataValidation>
        <x14:dataValidation type="list" allowBlank="1" showInputMessage="1" showErrorMessage="1" prompt="Enter the energy type of the replacement system, as identified in your recent fuel switching feasibility study (or similar)." xr:uid="{37BA391B-8B7C-490B-AC53-A7BEF620C2B3}">
          <x14:formula1>
            <xm:f>'Admin - to be hidden'!$B$29:$B$38</xm:f>
          </x14:formula1>
          <xm:sqref>E35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FEA58-3867-4C65-A5F1-18EB1C972949}">
  <sheetPr codeName="Sheet3">
    <tabColor rgb="FF0E3F57"/>
  </sheetPr>
  <dimension ref="A1:P73"/>
  <sheetViews>
    <sheetView topLeftCell="A12" workbookViewId="0">
      <selection activeCell="E17" sqref="E17"/>
    </sheetView>
  </sheetViews>
  <sheetFormatPr defaultColWidth="9.140625" defaultRowHeight="12.75" x14ac:dyDescent="0.2"/>
  <cols>
    <col min="1" max="1" width="1.5703125" style="11" customWidth="1"/>
    <col min="2" max="2" width="59.42578125" style="11" customWidth="1"/>
    <col min="3" max="5" width="25.5703125" style="11" customWidth="1"/>
    <col min="6" max="6" width="19.140625" style="11" customWidth="1"/>
    <col min="7" max="7" width="10.85546875" style="11" customWidth="1"/>
    <col min="8" max="8" width="19.140625" style="11" customWidth="1"/>
    <col min="9" max="9" width="12.140625" style="11" bestFit="1" customWidth="1"/>
    <col min="10" max="10" width="1.5703125" style="11" customWidth="1"/>
    <col min="11" max="11" width="15.42578125" style="11" customWidth="1"/>
    <col min="12" max="12" width="15" style="11" customWidth="1"/>
    <col min="13" max="13" width="0.140625" style="11" customWidth="1"/>
    <col min="14" max="14" width="14" style="11" customWidth="1"/>
    <col min="15" max="15" width="20.7109375" style="11" customWidth="1"/>
    <col min="16" max="16" width="1.5703125" style="11" customWidth="1"/>
    <col min="17" max="16384" width="9.140625" style="11"/>
  </cols>
  <sheetData>
    <row r="1" spans="1:16" s="125" customFormat="1" ht="13.5" x14ac:dyDescent="0.25"/>
    <row r="2" spans="1:16" s="125" customFormat="1" ht="34.5" x14ac:dyDescent="0.45">
      <c r="B2" s="126" t="s">
        <v>57</v>
      </c>
      <c r="C2" s="126"/>
    </row>
    <row r="3" spans="1:16" s="125" customFormat="1" ht="27" x14ac:dyDescent="0.45">
      <c r="B3" s="128" t="s">
        <v>175</v>
      </c>
      <c r="C3" s="128"/>
    </row>
    <row r="4" spans="1:16" s="125" customFormat="1" ht="10.5" customHeight="1" x14ac:dyDescent="0.45">
      <c r="A4" s="129"/>
      <c r="B4" s="250"/>
      <c r="C4" s="250"/>
      <c r="D4" s="129"/>
      <c r="E4" s="129"/>
      <c r="F4" s="129"/>
      <c r="G4" s="129"/>
      <c r="H4" s="129"/>
      <c r="I4" s="129"/>
      <c r="J4" s="129"/>
      <c r="K4" s="129"/>
      <c r="L4" s="129"/>
      <c r="M4" s="129"/>
      <c r="N4" s="129"/>
      <c r="O4" s="129"/>
      <c r="P4" s="129"/>
    </row>
    <row r="5" spans="1:16" ht="9.9499999999999993" customHeight="1" x14ac:dyDescent="0.2"/>
    <row r="6" spans="1:16" s="137" customFormat="1" ht="20.25" customHeight="1" x14ac:dyDescent="0.25">
      <c r="B6" s="348" t="s">
        <v>176</v>
      </c>
      <c r="C6" s="349"/>
      <c r="D6" s="349"/>
      <c r="E6" s="349"/>
      <c r="F6" s="349"/>
      <c r="G6" s="349"/>
      <c r="H6" s="349"/>
      <c r="I6" s="349"/>
      <c r="J6" s="349"/>
      <c r="K6" s="349"/>
      <c r="L6" s="349"/>
      <c r="M6" s="349"/>
      <c r="N6" s="349"/>
      <c r="O6" s="350"/>
    </row>
    <row r="7" spans="1:16" s="137" customFormat="1" ht="9.75" customHeight="1" x14ac:dyDescent="0.25"/>
    <row r="8" spans="1:16" s="137" customFormat="1" ht="17.100000000000001" customHeight="1" x14ac:dyDescent="0.3">
      <c r="B8" s="267" t="s">
        <v>177</v>
      </c>
      <c r="C8" s="131"/>
      <c r="D8" s="131"/>
      <c r="E8" s="131"/>
    </row>
    <row r="9" spans="1:16" s="131" customFormat="1" ht="17.100000000000001" customHeight="1" x14ac:dyDescent="0.3">
      <c r="B9" s="251"/>
      <c r="C9" s="252" t="str">
        <f>IF('Step 3-Fuel Switching'!E32="","",'Step 3-Fuel Switching'!E31)</f>
        <v>Chosen Option</v>
      </c>
      <c r="D9" s="252" t="str">
        <f>IF('Step 3-Fuel Switching'!F32="","",'Step 3-Fuel Switching'!F31)</f>
        <v>Option 2</v>
      </c>
      <c r="E9" s="252" t="str">
        <f>IF('Step 3-Fuel Switching'!G32="","",'Step 3-Fuel Switching'!G31)</f>
        <v/>
      </c>
      <c r="F9" s="252" t="str">
        <f>IF('Step 3-Fuel Switching'!H32="","",'Step 3-Fuel Switching'!H31)</f>
        <v/>
      </c>
      <c r="G9" s="252" t="str">
        <f>IF('Step 3-Fuel Switching'!I32="","",'Step 3-Fuel Switching'!I31)</f>
        <v/>
      </c>
    </row>
    <row r="10" spans="1:16" s="131" customFormat="1" ht="17.100000000000001" customHeight="1" x14ac:dyDescent="0.3">
      <c r="B10" s="131" t="s">
        <v>159</v>
      </c>
      <c r="C10" s="253" t="str">
        <f>IF('Step 3-Fuel Switching'!E32="","",'Step 3-Fuel Switching'!E32)</f>
        <v>Biomass boiler</v>
      </c>
      <c r="D10" s="253" t="str">
        <f>IF('Step 3-Fuel Switching'!F32="","",'Step 3-Fuel Switching'!F32)</f>
        <v>Electric boiler</v>
      </c>
      <c r="E10" s="253" t="str">
        <f>IF('Step 3-Fuel Switching'!G32="","",'Step 3-Fuel Switching'!G32)</f>
        <v/>
      </c>
      <c r="F10" s="253" t="str">
        <f>IF('Step 3-Fuel Switching'!H32="","",'Step 3-Fuel Switching'!H32)</f>
        <v/>
      </c>
      <c r="G10" s="253" t="str">
        <f>IF('Step 3-Fuel Switching'!I32="","",'Step 3-Fuel Switching'!I32)</f>
        <v/>
      </c>
    </row>
    <row r="11" spans="1:16" s="131" customFormat="1" ht="17.100000000000001" customHeight="1" x14ac:dyDescent="0.3">
      <c r="B11" s="131" t="s">
        <v>161</v>
      </c>
      <c r="C11" s="253" t="str">
        <f>IF('Step 3-Fuel Switching'!E33="","",'Step 3-Fuel Switching'!E33)</f>
        <v>NaturalGas</v>
      </c>
      <c r="D11" s="253" t="str">
        <f>IF('Step 3-Fuel Switching'!F33="","",'Step 3-Fuel Switching'!F33)</f>
        <v>NaturalGas</v>
      </c>
      <c r="E11" s="253" t="str">
        <f>IF('Step 3-Fuel Switching'!G33="","",'Step 3-Fuel Switching'!G33)</f>
        <v/>
      </c>
      <c r="F11" s="253" t="str">
        <f>IF('Step 3-Fuel Switching'!H33="","",'Step 3-Fuel Switching'!H33)</f>
        <v/>
      </c>
      <c r="G11" s="253" t="str">
        <f>IF('Step 3-Fuel Switching'!I33="","",'Step 3-Fuel Switching'!I33)</f>
        <v/>
      </c>
    </row>
    <row r="12" spans="1:16" s="131" customFormat="1" ht="17.100000000000001" customHeight="1" x14ac:dyDescent="0.3">
      <c r="B12" s="131" t="s">
        <v>178</v>
      </c>
      <c r="C12" s="254">
        <f>IF('Step 3-Fuel Switching'!E34="","",'Step 3-Fuel Switching'!E34)</f>
        <v>2433777.7777777798</v>
      </c>
      <c r="D12" s="254">
        <f>IF('Step 3-Fuel Switching'!F34="","",'Step 3-Fuel Switching'!F34)</f>
        <v>2433777.7777777798</v>
      </c>
      <c r="E12" s="254" t="str">
        <f>IF('Step 3-Fuel Switching'!G34="","",'Step 3-Fuel Switching'!G34)</f>
        <v/>
      </c>
      <c r="F12" s="254" t="str">
        <f>IF('Step 3-Fuel Switching'!H34="","",'Step 3-Fuel Switching'!H34)</f>
        <v/>
      </c>
      <c r="G12" s="254" t="str">
        <f>IF('Step 3-Fuel Switching'!I34="","",'Step 3-Fuel Switching'!I34)</f>
        <v/>
      </c>
    </row>
    <row r="13" spans="1:16" s="131" customFormat="1" ht="17.100000000000001" customHeight="1" x14ac:dyDescent="0.3">
      <c r="B13" s="131" t="s">
        <v>179</v>
      </c>
      <c r="C13" s="254" t="str">
        <f>IF('Step 3-Fuel Switching'!E35="","",'Step 3-Fuel Switching'!E35)</f>
        <v>Biomass</v>
      </c>
      <c r="D13" s="254" t="str">
        <f>IF('Step 3-Fuel Switching'!F35="","",'Step 3-Fuel Switching'!F35)</f>
        <v>Electricity</v>
      </c>
      <c r="E13" s="254" t="str">
        <f>IF('Step 3-Fuel Switching'!G35="","",'Step 3-Fuel Switching'!G35)</f>
        <v/>
      </c>
      <c r="F13" s="254" t="str">
        <f>IF('Step 3-Fuel Switching'!H35="","",'Step 3-Fuel Switching'!H35)</f>
        <v/>
      </c>
      <c r="G13" s="254" t="str">
        <f>IF('Step 3-Fuel Switching'!I35="","",'Step 3-Fuel Switching'!I35)</f>
        <v/>
      </c>
    </row>
    <row r="14" spans="1:16" s="131" customFormat="1" ht="17.100000000000001" customHeight="1" x14ac:dyDescent="0.3">
      <c r="B14" s="131" t="s">
        <v>180</v>
      </c>
      <c r="C14" s="254">
        <f>IF('Step 3-Fuel Switching'!E36="","",'Step 3-Fuel Switching'!E36)</f>
        <v>2333000</v>
      </c>
      <c r="D14" s="254">
        <f>IF('Step 3-Fuel Switching'!F36="","",'Step 3-Fuel Switching'!F36)</f>
        <v>1880000</v>
      </c>
      <c r="E14" s="254" t="str">
        <f>IF('Step 3-Fuel Switching'!G36="","",'Step 3-Fuel Switching'!G36)</f>
        <v/>
      </c>
      <c r="F14" s="254" t="str">
        <f>IF('Step 3-Fuel Switching'!H36="","",'Step 3-Fuel Switching'!H36)</f>
        <v/>
      </c>
      <c r="G14" s="254" t="str">
        <f>IF('Step 3-Fuel Switching'!I36="","",'Step 3-Fuel Switching'!I36)</f>
        <v/>
      </c>
    </row>
    <row r="15" spans="1:16" s="131" customFormat="1" ht="17.100000000000001" customHeight="1" x14ac:dyDescent="0.3">
      <c r="B15" s="131" t="s">
        <v>181</v>
      </c>
      <c r="C15" s="255">
        <f>IF('Step 3-Fuel Switching'!E37="","",'Step 3-Fuel Switching'!E37)</f>
        <v>-80000</v>
      </c>
      <c r="D15" s="255">
        <f>IF('Step 3-Fuel Switching'!F37="","",'Step 3-Fuel Switching'!F37)</f>
        <v>-200000</v>
      </c>
      <c r="E15" s="255" t="str">
        <f>IF('Step 3-Fuel Switching'!G37="","",'Step 3-Fuel Switching'!G37)</f>
        <v/>
      </c>
      <c r="F15" s="255" t="str">
        <f>IF('Step 3-Fuel Switching'!H37="","",'Step 3-Fuel Switching'!H37)</f>
        <v/>
      </c>
      <c r="G15" s="255" t="str">
        <f>IF('Step 3-Fuel Switching'!I37="","",'Step 3-Fuel Switching'!I37)</f>
        <v/>
      </c>
    </row>
    <row r="16" spans="1:16" s="131" customFormat="1" ht="17.100000000000001" customHeight="1" x14ac:dyDescent="0.3">
      <c r="B16" s="131" t="s">
        <v>182</v>
      </c>
      <c r="C16" s="256">
        <f>IF(C10="","",(_xlfn.XLOOKUP(C11,'Admin - to be hidden'!$D$29:$D$38,'Admin - to be hidden'!$E$29:$E$38)*C12/1000)-(_xlfn.XLOOKUP(C13,'Admin - to be hidden'!$D$29:$D$38,'Admin - to be hidden'!$E$29:$E$38)*C14/1000))</f>
        <v>478.27059082915599</v>
      </c>
      <c r="D16" s="256">
        <f>IF(D10="","",(_xlfn.XLOOKUP(D11,'Admin - to be hidden'!$D$29:$D$38,'Admin - to be hidden'!$E$29:$E$38)*D12/1000)-(_xlfn.XLOOKUP(D13,'Admin - to be hidden'!$D$29:$D$38,'Admin - to be hidden'!$E$29:$E$38)*D14/1000))</f>
        <v>343.97603805715596</v>
      </c>
      <c r="E16" s="256" t="str">
        <f>IF(E10="","",(_xlfn.XLOOKUP(E11,'Admin - to be hidden'!$D$29:$D$38,'Admin - to be hidden'!$E$29:$E$38)*E12/1000)-(_xlfn.XLOOKUP(E13,'Admin - to be hidden'!$D$29:$D$38,'Admin - to be hidden'!$E$29:$E$38)*E14/1000))</f>
        <v/>
      </c>
      <c r="F16" s="256" t="str">
        <f>IF(F10="","",(_xlfn.XLOOKUP(F11,'Admin - to be hidden'!$D$29:$D$38,'Admin - to be hidden'!$E$29:$E$38)*F12/1000)-(_xlfn.XLOOKUP(F13,'Admin - to be hidden'!$D$29:$D$38,'Admin - to be hidden'!$E$29:$E$38)*F14/1000))</f>
        <v/>
      </c>
      <c r="G16" s="256" t="str">
        <f>IF(G10="","",(_xlfn.XLOOKUP(G11,'Admin - to be hidden'!$D$29:$D$38,'Admin - to be hidden'!$E$29:$E$38)*G12/1000)-(_xlfn.XLOOKUP(G13,'Admin - to be hidden'!$D$29:$D$38,'Admin - to be hidden'!$E$29:$E$38)*G14/1000))</f>
        <v/>
      </c>
      <c r="H16" s="257"/>
      <c r="I16" s="218"/>
      <c r="K16" s="257"/>
    </row>
    <row r="17" spans="2:15" s="131" customFormat="1" ht="17.100000000000001" customHeight="1" x14ac:dyDescent="0.3">
      <c r="B17" s="131" t="s">
        <v>183</v>
      </c>
      <c r="C17" s="255">
        <f>IF('Step 3-Fuel Switching'!E38="","",'Step 3-Fuel Switching'!E38)</f>
        <v>1000000</v>
      </c>
      <c r="D17" s="255">
        <f>IF('Step 3-Fuel Switching'!F38="","",'Step 3-Fuel Switching'!F38)</f>
        <v>1200000</v>
      </c>
      <c r="E17" s="255" t="str">
        <f>IF('Step 3-Fuel Switching'!G38="","",'Step 3-Fuel Switching'!G38)</f>
        <v/>
      </c>
      <c r="F17" s="255" t="str">
        <f>IF('Step 3-Fuel Switching'!H38="","",'Step 3-Fuel Switching'!H38)</f>
        <v/>
      </c>
      <c r="G17" s="255" t="str">
        <f>IF('Step 3-Fuel Switching'!I38="","",'Step 3-Fuel Switching'!I38)</f>
        <v/>
      </c>
    </row>
    <row r="18" spans="2:15" s="131" customFormat="1" ht="17.100000000000001" customHeight="1" x14ac:dyDescent="0.3">
      <c r="B18" s="131" t="s">
        <v>170</v>
      </c>
      <c r="C18" s="258">
        <f>IF('Step 3-Fuel Switching'!E39="","",'Step 3-Fuel Switching'!E39)</f>
        <v>2029</v>
      </c>
      <c r="D18" s="258">
        <f>IF('Step 3-Fuel Switching'!F39="","",'Step 3-Fuel Switching'!F39)</f>
        <v>2029</v>
      </c>
      <c r="E18" s="258" t="str">
        <f>IF('Step 3-Fuel Switching'!G39="","",'Step 3-Fuel Switching'!G39)</f>
        <v/>
      </c>
      <c r="F18" s="258" t="str">
        <f>IF('Step 3-Fuel Switching'!H39="","",'Step 3-Fuel Switching'!H39)</f>
        <v/>
      </c>
      <c r="G18" s="258" t="str">
        <f>IF('Step 3-Fuel Switching'!I39="","",'Step 3-Fuel Switching'!I39)</f>
        <v/>
      </c>
    </row>
    <row r="19" spans="2:15" s="131" customFormat="1" ht="17.100000000000001" customHeight="1" x14ac:dyDescent="0.3">
      <c r="B19" s="131" t="s">
        <v>184</v>
      </c>
      <c r="C19" s="259">
        <f>IFERROR(IF(C10="","",NPV('Step 3-Fuel Switching'!$C$25,-C17*(1-'Step 3-Fuel Switching'!$C$27),C$15*'Step 3-Fuel Switching'!$C$26*(1-'Step 3-Fuel Switching'!$C$27))),"")</f>
        <v>-1730612.2448979591</v>
      </c>
      <c r="D19" s="259">
        <f>IFERROR(IF(D10="","",NPV('Step 3-Fuel Switching'!$C$25,-D17*(1-'Step 3-Fuel Switching'!$C$27),D$15*'Step 3-Fuel Switching'!$C$26*(1-'Step 3-Fuel Switching'!$C$27))),"")</f>
        <v>-3435102.0408163262</v>
      </c>
      <c r="E19" s="259" t="str">
        <f>IFERROR(IF(E10="","",NPV('Step 3-Fuel Switching'!$C$25,-E17*(1-'Step 3-Fuel Switching'!$C$27),E$15*'Step 3-Fuel Switching'!$C$26*(1-'Step 3-Fuel Switching'!$C$27))),"")</f>
        <v/>
      </c>
      <c r="F19" s="259" t="str">
        <f>IFERROR(IF(F10="","",NPV('Step 3-Fuel Switching'!$C$25,-F17*(1-'Step 3-Fuel Switching'!$C$27),F$15*'Step 3-Fuel Switching'!$C$26*(1-'Step 3-Fuel Switching'!$C$27))),"")</f>
        <v/>
      </c>
      <c r="G19" s="259" t="str">
        <f>IFERROR(IF(G10="","",NPV('Step 3-Fuel Switching'!$C$25,-G17*(1-'Step 3-Fuel Switching'!$C$27),G$15*'Step 3-Fuel Switching'!$C$26*(1-'Step 3-Fuel Switching'!$C$27))),"")</f>
        <v/>
      </c>
    </row>
    <row r="20" spans="2:15" s="131" customFormat="1" ht="9.9499999999999993" customHeight="1" x14ac:dyDescent="0.3">
      <c r="C20" s="259"/>
      <c r="D20" s="259"/>
      <c r="E20" s="259"/>
      <c r="F20" s="259"/>
      <c r="G20" s="259"/>
    </row>
    <row r="21" spans="2:15" s="137" customFormat="1" ht="17.100000000000001" customHeight="1" x14ac:dyDescent="0.3">
      <c r="B21" s="267" t="s">
        <v>185</v>
      </c>
      <c r="C21" s="131"/>
      <c r="D21" s="131"/>
      <c r="E21" s="131"/>
    </row>
    <row r="22" spans="2:15" s="137" customFormat="1" ht="17.100000000000001" customHeight="1" x14ac:dyDescent="0.3">
      <c r="B22" s="251"/>
      <c r="C22" s="252" t="str">
        <f>IF('Step 3-Fuel Switching'!E44="","",'Step 3-Fuel Switching'!E43)</f>
        <v/>
      </c>
      <c r="D22" s="252" t="str">
        <f>IF('Step 3-Fuel Switching'!F44="","",'Step 3-Fuel Switching'!F43)</f>
        <v/>
      </c>
      <c r="E22" s="252" t="str">
        <f>IF('Step 3-Fuel Switching'!G44="","",'Step 3-Fuel Switching'!G43)</f>
        <v/>
      </c>
      <c r="F22" s="252" t="str">
        <f>IF('Step 3-Fuel Switching'!H44="","",'Step 3-Fuel Switching'!H43)</f>
        <v/>
      </c>
      <c r="G22" s="252" t="str">
        <f>IF('Step 3-Fuel Switching'!I44="","",'Step 3-Fuel Switching'!I43)</f>
        <v/>
      </c>
    </row>
    <row r="23" spans="2:15" s="137" customFormat="1" ht="17.100000000000001" customHeight="1" x14ac:dyDescent="0.3">
      <c r="B23" s="131" t="s">
        <v>159</v>
      </c>
      <c r="C23" s="253" t="str">
        <f>IF('Step 3-Fuel Switching'!E44="","",'Step 3-Fuel Switching'!E44)</f>
        <v/>
      </c>
      <c r="D23" s="253" t="str">
        <f>IF('Step 3-Fuel Switching'!F44="","",'Step 3-Fuel Switching'!F44)</f>
        <v/>
      </c>
      <c r="E23" s="253" t="str">
        <f>IF('Step 3-Fuel Switching'!G44="","",'Step 3-Fuel Switching'!G44)</f>
        <v/>
      </c>
      <c r="F23" s="253" t="str">
        <f>IF('Step 3-Fuel Switching'!H44="","",'Step 3-Fuel Switching'!H44)</f>
        <v/>
      </c>
      <c r="G23" s="253" t="str">
        <f>IF('Step 3-Fuel Switching'!I44="","",'Step 3-Fuel Switching'!I44)</f>
        <v/>
      </c>
    </row>
    <row r="24" spans="2:15" s="137" customFormat="1" ht="17.100000000000001" customHeight="1" x14ac:dyDescent="0.3">
      <c r="B24" s="131" t="s">
        <v>161</v>
      </c>
      <c r="C24" s="253" t="str">
        <f>IF('Step 3-Fuel Switching'!E45="","",'Step 3-Fuel Switching'!E45)</f>
        <v/>
      </c>
      <c r="D24" s="253" t="str">
        <f>IF('Step 3-Fuel Switching'!F45="","",'Step 3-Fuel Switching'!F45)</f>
        <v/>
      </c>
      <c r="E24" s="253" t="str">
        <f>IF('Step 3-Fuel Switching'!G45="","",'Step 3-Fuel Switching'!G45)</f>
        <v/>
      </c>
      <c r="F24" s="253" t="str">
        <f>IF('Step 3-Fuel Switching'!H45="","",'Step 3-Fuel Switching'!H45)</f>
        <v/>
      </c>
      <c r="G24" s="253" t="str">
        <f>IF('Step 3-Fuel Switching'!I45="","",'Step 3-Fuel Switching'!I45)</f>
        <v/>
      </c>
    </row>
    <row r="25" spans="2:15" s="137" customFormat="1" ht="17.100000000000001" customHeight="1" x14ac:dyDescent="0.3">
      <c r="B25" s="131" t="s">
        <v>178</v>
      </c>
      <c r="C25" s="254" t="str">
        <f>IF('Step 3-Fuel Switching'!E46="","",'Step 3-Fuel Switching'!E46)</f>
        <v/>
      </c>
      <c r="D25" s="254" t="str">
        <f>IF('Step 3-Fuel Switching'!F46="","",'Step 3-Fuel Switching'!F46)</f>
        <v/>
      </c>
      <c r="E25" s="254" t="str">
        <f>IF('Step 3-Fuel Switching'!G46="","",'Step 3-Fuel Switching'!G46)</f>
        <v/>
      </c>
      <c r="F25" s="254" t="str">
        <f>IF('Step 3-Fuel Switching'!H46="","",'Step 3-Fuel Switching'!H46)</f>
        <v/>
      </c>
      <c r="G25" s="254" t="str">
        <f>IF('Step 3-Fuel Switching'!I46="","",'Step 3-Fuel Switching'!I46)</f>
        <v/>
      </c>
    </row>
    <row r="26" spans="2:15" s="137" customFormat="1" ht="17.100000000000001" customHeight="1" x14ac:dyDescent="0.3">
      <c r="B26" s="131" t="s">
        <v>179</v>
      </c>
      <c r="C26" s="254" t="str">
        <f>IF('Step 3-Fuel Switching'!E47="","",'Step 3-Fuel Switching'!E47)</f>
        <v/>
      </c>
      <c r="D26" s="254" t="str">
        <f>IF('Step 3-Fuel Switching'!F47="","",'Step 3-Fuel Switching'!F47)</f>
        <v/>
      </c>
      <c r="E26" s="254" t="str">
        <f>IF('Step 3-Fuel Switching'!G47="","",'Step 3-Fuel Switching'!G47)</f>
        <v/>
      </c>
      <c r="F26" s="254" t="str">
        <f>IF('Step 3-Fuel Switching'!H47="","",'Step 3-Fuel Switching'!H47)</f>
        <v/>
      </c>
      <c r="G26" s="254" t="str">
        <f>IF('Step 3-Fuel Switching'!I47="","",'Step 3-Fuel Switching'!I47)</f>
        <v/>
      </c>
    </row>
    <row r="27" spans="2:15" s="137" customFormat="1" ht="17.100000000000001" customHeight="1" x14ac:dyDescent="0.3">
      <c r="B27" s="131" t="s">
        <v>180</v>
      </c>
      <c r="C27" s="254" t="str">
        <f>IF('Step 3-Fuel Switching'!E48="","",'Step 3-Fuel Switching'!E48)</f>
        <v/>
      </c>
      <c r="D27" s="254" t="str">
        <f>IF('Step 3-Fuel Switching'!F48="","",'Step 3-Fuel Switching'!F48)</f>
        <v/>
      </c>
      <c r="E27" s="254" t="str">
        <f>IF('Step 3-Fuel Switching'!G48="","",'Step 3-Fuel Switching'!G48)</f>
        <v/>
      </c>
      <c r="F27" s="254" t="str">
        <f>IF('Step 3-Fuel Switching'!H48="","",'Step 3-Fuel Switching'!H48)</f>
        <v/>
      </c>
      <c r="G27" s="254" t="str">
        <f>IF('Step 3-Fuel Switching'!I48="","",'Step 3-Fuel Switching'!I48)</f>
        <v/>
      </c>
    </row>
    <row r="28" spans="2:15" s="137" customFormat="1" ht="17.100000000000001" customHeight="1" x14ac:dyDescent="0.3">
      <c r="B28" s="131" t="s">
        <v>181</v>
      </c>
      <c r="C28" s="255" t="str">
        <f>IF('Step 3-Fuel Switching'!E49="","",'Step 3-Fuel Switching'!E49)</f>
        <v/>
      </c>
      <c r="D28" s="255" t="str">
        <f>IF('Step 3-Fuel Switching'!F49="","",'Step 3-Fuel Switching'!F49)</f>
        <v/>
      </c>
      <c r="E28" s="255" t="str">
        <f>IF('Step 3-Fuel Switching'!G49="","",'Step 3-Fuel Switching'!G49)</f>
        <v/>
      </c>
      <c r="F28" s="255" t="str">
        <f>IF('Step 3-Fuel Switching'!H49="","",'Step 3-Fuel Switching'!H49)</f>
        <v/>
      </c>
      <c r="G28" s="255" t="str">
        <f>IF('Step 3-Fuel Switching'!I49="","",'Step 3-Fuel Switching'!I49)</f>
        <v/>
      </c>
      <c r="H28" s="260"/>
      <c r="I28" s="261"/>
      <c r="K28" s="260"/>
      <c r="N28" s="262"/>
      <c r="O28" s="263"/>
    </row>
    <row r="29" spans="2:15" s="137" customFormat="1" ht="17.100000000000001" customHeight="1" x14ac:dyDescent="0.3">
      <c r="B29" s="131" t="s">
        <v>182</v>
      </c>
      <c r="C29" s="256" t="str">
        <f>IF(C23="","",(_xlfn.XLOOKUP(C24,'Admin - to be hidden'!$D$29:$D$38,'Admin - to be hidden'!$E$29:$E$38)*C25/1000)-(_xlfn.XLOOKUP(C26,'Admin - to be hidden'!$D$29:$D$38,'Admin - to be hidden'!$E$29:$E$38)*C27/1000))</f>
        <v/>
      </c>
      <c r="D29" s="256" t="str">
        <f>IF(D23="","",(_xlfn.XLOOKUP(D24,'Admin - to be hidden'!$D$29:$D$38,'Admin - to be hidden'!$E$29:$E$38)*D25/1000)-(_xlfn.XLOOKUP(D26,'Admin - to be hidden'!$D$29:$D$38,'Admin - to be hidden'!$E$29:$E$38)*D27/1000))</f>
        <v/>
      </c>
      <c r="E29" s="256" t="str">
        <f>IF(E23="","",(_xlfn.XLOOKUP(E24,'Admin - to be hidden'!$D$29:$D$38,'Admin - to be hidden'!$E$29:$E$38)*E25/1000)-(_xlfn.XLOOKUP(E26,'Admin - to be hidden'!$D$29:$D$38,'Admin - to be hidden'!$E$29:$E$38)*E27/1000))</f>
        <v/>
      </c>
      <c r="F29" s="256" t="str">
        <f>IF(F23="","",(_xlfn.XLOOKUP(F24,'Admin - to be hidden'!$D$29:$D$38,'Admin - to be hidden'!$E$29:$E$38)*F25/1000)-(_xlfn.XLOOKUP(F26,'Admin - to be hidden'!$D$29:$D$38,'Admin - to be hidden'!$E$29:$E$38)*F27/1000))</f>
        <v/>
      </c>
      <c r="G29" s="256" t="str">
        <f>IF(G23="","",(_xlfn.XLOOKUP(G24,'Admin - to be hidden'!$D$29:$D$38,'Admin - to be hidden'!$E$29:$E$38)*G25/1000)-(_xlfn.XLOOKUP(G26,'Admin - to be hidden'!$D$29:$D$38,'Admin - to be hidden'!$E$29:$E$38)*G27/1000))</f>
        <v/>
      </c>
      <c r="H29" s="260"/>
      <c r="I29" s="261"/>
      <c r="K29" s="260"/>
      <c r="N29" s="262"/>
      <c r="O29" s="263"/>
    </row>
    <row r="30" spans="2:15" s="137" customFormat="1" ht="17.100000000000001" customHeight="1" x14ac:dyDescent="0.3">
      <c r="B30" s="131" t="s">
        <v>183</v>
      </c>
      <c r="C30" s="255" t="str">
        <f>IF('Step 3-Fuel Switching'!E50="","",'Step 3-Fuel Switching'!E50)</f>
        <v/>
      </c>
      <c r="D30" s="255" t="str">
        <f>IF('Step 3-Fuel Switching'!F50="","",'Step 3-Fuel Switching'!F50)</f>
        <v/>
      </c>
      <c r="E30" s="255" t="str">
        <f>IF('Step 3-Fuel Switching'!G50="","",'Step 3-Fuel Switching'!G50)</f>
        <v/>
      </c>
      <c r="F30" s="255" t="str">
        <f>IF('Step 3-Fuel Switching'!H50="","",'Step 3-Fuel Switching'!H50)</f>
        <v/>
      </c>
      <c r="G30" s="255" t="str">
        <f>IF('Step 3-Fuel Switching'!I50="","",'Step 3-Fuel Switching'!I50)</f>
        <v/>
      </c>
      <c r="H30" s="260"/>
      <c r="I30" s="261"/>
      <c r="K30" s="260"/>
      <c r="N30" s="262"/>
      <c r="O30" s="263"/>
    </row>
    <row r="31" spans="2:15" s="137" customFormat="1" ht="17.100000000000001" customHeight="1" x14ac:dyDescent="0.3">
      <c r="B31" s="131" t="s">
        <v>170</v>
      </c>
      <c r="C31" s="258" t="str">
        <f>IF('Step 3-Fuel Switching'!E51="","",'Step 3-Fuel Switching'!E51)</f>
        <v/>
      </c>
      <c r="D31" s="258" t="str">
        <f>IF('Step 3-Fuel Switching'!F51="","",'Step 3-Fuel Switching'!F51)</f>
        <v/>
      </c>
      <c r="E31" s="258" t="str">
        <f>IF('Step 3-Fuel Switching'!G51="","",'Step 3-Fuel Switching'!G51)</f>
        <v/>
      </c>
      <c r="F31" s="258" t="str">
        <f>IF('Step 3-Fuel Switching'!H51="","",'Step 3-Fuel Switching'!H51)</f>
        <v/>
      </c>
      <c r="G31" s="258" t="str">
        <f>IF('Step 3-Fuel Switching'!I51="","",'Step 3-Fuel Switching'!I51)</f>
        <v/>
      </c>
      <c r="H31" s="260"/>
      <c r="I31" s="261"/>
      <c r="K31" s="260"/>
      <c r="N31" s="262"/>
      <c r="O31" s="263"/>
    </row>
    <row r="32" spans="2:15" s="137" customFormat="1" ht="17.100000000000001" customHeight="1" x14ac:dyDescent="0.3">
      <c r="B32" s="131" t="s">
        <v>184</v>
      </c>
      <c r="C32" s="259" t="str">
        <f>IFERROR(IF(C23="","",NPV('Step 3-Fuel Switching'!$C$25,-C30*(1-'Step 3-Fuel Switching'!$C$27),C$15*'Step 3-Fuel Switching'!$C$26*(1-'Step 3-Fuel Switching'!$C$27))),"")</f>
        <v/>
      </c>
      <c r="D32" s="259" t="str">
        <f>IFERROR(IF(D23="","",NPV('Step 3-Fuel Switching'!$C$25,-D30*(1-'Step 3-Fuel Switching'!$C$27),D$15*'Step 3-Fuel Switching'!$C$26*(1-'Step 3-Fuel Switching'!$C$27))),"")</f>
        <v/>
      </c>
      <c r="E32" s="259" t="str">
        <f>IFERROR(IF(E23="","",NPV('Step 3-Fuel Switching'!$C$25,-E30*(1-'Step 3-Fuel Switching'!$C$27),E$15*'Step 3-Fuel Switching'!$C$26*(1-'Step 3-Fuel Switching'!$C$27))),"")</f>
        <v/>
      </c>
      <c r="F32" s="259" t="str">
        <f>IFERROR(IF(F23="","",NPV('Step 3-Fuel Switching'!$C$25,-F30*(1-'Step 3-Fuel Switching'!$C$27),F$15*'Step 3-Fuel Switching'!$C$26*(1-'Step 3-Fuel Switching'!$C$27))),"")</f>
        <v/>
      </c>
      <c r="G32" s="259" t="str">
        <f>IFERROR(IF(G23="","",NPV('Step 3-Fuel Switching'!$C$25,-G30*(1-'Step 3-Fuel Switching'!$C$27),G$15*'Step 3-Fuel Switching'!$C$26*(1-'Step 3-Fuel Switching'!$C$27))),"")</f>
        <v/>
      </c>
      <c r="H32" s="260"/>
      <c r="I32" s="261"/>
      <c r="K32" s="260"/>
      <c r="N32" s="262"/>
      <c r="O32" s="263"/>
    </row>
    <row r="33" spans="2:15" s="137" customFormat="1" ht="9.9499999999999993" customHeight="1" x14ac:dyDescent="0.3">
      <c r="B33" s="131"/>
      <c r="C33" s="259"/>
      <c r="D33" s="259"/>
      <c r="E33" s="259"/>
      <c r="F33" s="259"/>
      <c r="G33" s="259"/>
      <c r="H33" s="260"/>
      <c r="I33" s="261"/>
      <c r="K33" s="260"/>
      <c r="N33" s="262"/>
      <c r="O33" s="263"/>
    </row>
    <row r="34" spans="2:15" s="137" customFormat="1" ht="17.100000000000001" customHeight="1" x14ac:dyDescent="0.3">
      <c r="B34" s="267" t="s">
        <v>186</v>
      </c>
      <c r="C34" s="131"/>
      <c r="D34" s="131"/>
      <c r="E34" s="131"/>
      <c r="H34" s="260"/>
      <c r="I34" s="261"/>
      <c r="K34" s="260"/>
      <c r="N34" s="262"/>
      <c r="O34" s="263"/>
    </row>
    <row r="35" spans="2:15" s="137" customFormat="1" ht="17.100000000000001" customHeight="1" x14ac:dyDescent="0.3">
      <c r="B35" s="251"/>
      <c r="C35" s="252" t="str">
        <f>IF('Step 3-Fuel Switching'!E56="","",'Step 3-Fuel Switching'!E55)</f>
        <v/>
      </c>
      <c r="D35" s="252" t="str">
        <f>IF('Step 3-Fuel Switching'!F56="","",'Step 3-Fuel Switching'!F55)</f>
        <v/>
      </c>
      <c r="E35" s="252" t="str">
        <f>IF('Step 3-Fuel Switching'!G56="","",'Step 3-Fuel Switching'!G55)</f>
        <v/>
      </c>
      <c r="F35" s="252" t="str">
        <f>IF('Step 3-Fuel Switching'!H56="","",'Step 3-Fuel Switching'!H55)</f>
        <v/>
      </c>
      <c r="G35" s="252" t="str">
        <f>IF('Step 3-Fuel Switching'!I56="","",'Step 3-Fuel Switching'!I55)</f>
        <v/>
      </c>
      <c r="H35" s="260"/>
      <c r="I35" s="261"/>
      <c r="K35" s="260"/>
      <c r="N35" s="262"/>
      <c r="O35" s="263"/>
    </row>
    <row r="36" spans="2:15" s="137" customFormat="1" ht="15" customHeight="1" x14ac:dyDescent="0.3">
      <c r="B36" s="131" t="s">
        <v>159</v>
      </c>
      <c r="C36" s="253" t="str">
        <f>IF('Step 3-Fuel Switching'!E56="","",'Step 3-Fuel Switching'!E56)</f>
        <v/>
      </c>
      <c r="D36" s="253" t="str">
        <f>IF('Step 3-Fuel Switching'!F56="","",'Step 3-Fuel Switching'!F56)</f>
        <v/>
      </c>
      <c r="E36" s="253" t="str">
        <f>IF('Step 3-Fuel Switching'!G56="","",'Step 3-Fuel Switching'!G56)</f>
        <v/>
      </c>
      <c r="F36" s="253" t="str">
        <f>IF('Step 3-Fuel Switching'!H56="","",'Step 3-Fuel Switching'!H56)</f>
        <v/>
      </c>
      <c r="G36" s="253" t="str">
        <f>IF('Step 3-Fuel Switching'!I56="","",'Step 3-Fuel Switching'!I56)</f>
        <v/>
      </c>
      <c r="H36" s="260"/>
      <c r="I36" s="261"/>
      <c r="K36" s="260"/>
      <c r="N36" s="260"/>
      <c r="O36" s="263"/>
    </row>
    <row r="37" spans="2:15" s="131" customFormat="1" ht="17.100000000000001" customHeight="1" x14ac:dyDescent="0.3">
      <c r="B37" s="131" t="s">
        <v>161</v>
      </c>
      <c r="C37" s="253" t="str">
        <f>IF('Step 3-Fuel Switching'!E57="","",'Step 3-Fuel Switching'!E57)</f>
        <v/>
      </c>
      <c r="D37" s="253" t="str">
        <f>IF('Step 3-Fuel Switching'!F57="","",'Step 3-Fuel Switching'!F57)</f>
        <v/>
      </c>
      <c r="E37" s="253" t="str">
        <f>IF('Step 3-Fuel Switching'!G57="","",'Step 3-Fuel Switching'!G57)</f>
        <v/>
      </c>
      <c r="F37" s="253" t="str">
        <f>IF('Step 3-Fuel Switching'!H57="","",'Step 3-Fuel Switching'!H57)</f>
        <v/>
      </c>
      <c r="G37" s="253" t="str">
        <f>IF('Step 3-Fuel Switching'!I57="","",'Step 3-Fuel Switching'!I57)</f>
        <v/>
      </c>
      <c r="H37" s="264"/>
      <c r="I37" s="265"/>
      <c r="K37" s="264"/>
      <c r="N37" s="264"/>
      <c r="O37" s="259"/>
    </row>
    <row r="38" spans="2:15" s="131" customFormat="1" ht="17.100000000000001" customHeight="1" x14ac:dyDescent="0.3">
      <c r="B38" s="131" t="s">
        <v>178</v>
      </c>
      <c r="C38" s="254" t="str">
        <f>IF('Step 3-Fuel Switching'!E58="","",'Step 3-Fuel Switching'!E58)</f>
        <v/>
      </c>
      <c r="D38" s="254" t="str">
        <f>IF('Step 3-Fuel Switching'!F58="","",'Step 3-Fuel Switching'!F58)</f>
        <v/>
      </c>
      <c r="E38" s="254" t="str">
        <f>IF('Step 3-Fuel Switching'!G58="","",'Step 3-Fuel Switching'!G58)</f>
        <v/>
      </c>
      <c r="F38" s="254" t="str">
        <f>IF('Step 3-Fuel Switching'!H58="","",'Step 3-Fuel Switching'!H58)</f>
        <v/>
      </c>
      <c r="G38" s="254" t="str">
        <f>IF('Step 3-Fuel Switching'!I58="","",'Step 3-Fuel Switching'!I58)</f>
        <v/>
      </c>
      <c r="H38" s="264"/>
      <c r="I38" s="265"/>
      <c r="K38" s="264"/>
      <c r="N38" s="264"/>
      <c r="O38" s="259"/>
    </row>
    <row r="39" spans="2:15" s="131" customFormat="1" ht="17.100000000000001" customHeight="1" x14ac:dyDescent="0.3">
      <c r="B39" s="131" t="s">
        <v>179</v>
      </c>
      <c r="C39" s="254" t="str">
        <f>IF('Step 3-Fuel Switching'!E59="","",'Step 3-Fuel Switching'!E59)</f>
        <v/>
      </c>
      <c r="D39" s="254" t="str">
        <f>IF('Step 3-Fuel Switching'!F59="","",'Step 3-Fuel Switching'!F59)</f>
        <v/>
      </c>
      <c r="E39" s="254" t="str">
        <f>IF('Step 3-Fuel Switching'!G59="","",'Step 3-Fuel Switching'!G59)</f>
        <v/>
      </c>
      <c r="F39" s="254" t="str">
        <f>IF('Step 3-Fuel Switching'!H59="","",'Step 3-Fuel Switching'!H59)</f>
        <v/>
      </c>
      <c r="G39" s="254" t="str">
        <f>IF('Step 3-Fuel Switching'!I59="","",'Step 3-Fuel Switching'!I59)</f>
        <v/>
      </c>
      <c r="H39" s="264"/>
      <c r="I39" s="265"/>
      <c r="K39" s="264"/>
      <c r="N39" s="264"/>
      <c r="O39" s="259"/>
    </row>
    <row r="40" spans="2:15" s="131" customFormat="1" ht="17.100000000000001" customHeight="1" x14ac:dyDescent="0.3">
      <c r="B40" s="131" t="s">
        <v>180</v>
      </c>
      <c r="C40" s="254" t="str">
        <f>IF('Step 3-Fuel Switching'!E60="","",'Step 3-Fuel Switching'!E60)</f>
        <v/>
      </c>
      <c r="D40" s="254" t="str">
        <f>IF('Step 3-Fuel Switching'!F60="","",'Step 3-Fuel Switching'!F60)</f>
        <v/>
      </c>
      <c r="E40" s="254" t="str">
        <f>IF('Step 3-Fuel Switching'!G60="","",'Step 3-Fuel Switching'!G60)</f>
        <v/>
      </c>
      <c r="F40" s="254" t="str">
        <f>IF('Step 3-Fuel Switching'!H60="","",'Step 3-Fuel Switching'!H60)</f>
        <v/>
      </c>
      <c r="G40" s="254" t="str">
        <f>IF('Step 3-Fuel Switching'!I60="","",'Step 3-Fuel Switching'!I60)</f>
        <v/>
      </c>
      <c r="H40" s="264"/>
      <c r="I40" s="265"/>
      <c r="K40" s="264"/>
      <c r="N40" s="264"/>
      <c r="O40" s="259"/>
    </row>
    <row r="41" spans="2:15" s="131" customFormat="1" ht="17.100000000000001" customHeight="1" x14ac:dyDescent="0.3">
      <c r="B41" s="131" t="s">
        <v>181</v>
      </c>
      <c r="C41" s="255" t="str">
        <f>IF('Step 3-Fuel Switching'!E61="","",'Step 3-Fuel Switching'!E61)</f>
        <v/>
      </c>
      <c r="D41" s="255" t="str">
        <f>IF('Step 3-Fuel Switching'!F61="","",'Step 3-Fuel Switching'!F61)</f>
        <v/>
      </c>
      <c r="E41" s="255" t="str">
        <f>IF('Step 3-Fuel Switching'!G61="","",'Step 3-Fuel Switching'!G61)</f>
        <v/>
      </c>
      <c r="F41" s="255" t="str">
        <f>IF('Step 3-Fuel Switching'!H61="","",'Step 3-Fuel Switching'!H61)</f>
        <v/>
      </c>
      <c r="G41" s="255" t="str">
        <f>IF('Step 3-Fuel Switching'!I61="","",'Step 3-Fuel Switching'!I61)</f>
        <v/>
      </c>
      <c r="H41" s="264"/>
      <c r="I41" s="265"/>
      <c r="K41" s="264"/>
      <c r="N41" s="264"/>
      <c r="O41" s="259"/>
    </row>
    <row r="42" spans="2:15" s="131" customFormat="1" ht="17.100000000000001" customHeight="1" x14ac:dyDescent="0.3">
      <c r="B42" s="131" t="s">
        <v>182</v>
      </c>
      <c r="C42" s="256" t="str">
        <f>IF(C36="","",(_xlfn.XLOOKUP(C37,'Admin - to be hidden'!$D$29:$D$38,'Admin - to be hidden'!$E$29:$E$38)*C38/1000)-(_xlfn.XLOOKUP(C39,'Admin - to be hidden'!$D$29:$D$38,'Admin - to be hidden'!$E$29:$E$38)*C40/1000))</f>
        <v/>
      </c>
      <c r="D42" s="256" t="str">
        <f>IF(D36="","",(_xlfn.XLOOKUP(D37,'Admin - to be hidden'!$D$29:$D$38,'Admin - to be hidden'!$E$29:$E$38)*D38/1000)-(_xlfn.XLOOKUP(D39,'Admin - to be hidden'!$D$29:$D$38,'Admin - to be hidden'!$E$29:$E$38)*D40/1000))</f>
        <v/>
      </c>
      <c r="E42" s="256" t="str">
        <f>IF(E36="","",(_xlfn.XLOOKUP(E37,'Admin - to be hidden'!$D$29:$D$38,'Admin - to be hidden'!$E$29:$E$38)*E38/1000)-(_xlfn.XLOOKUP(E39,'Admin - to be hidden'!$D$29:$D$38,'Admin - to be hidden'!$E$29:$E$38)*E40/1000))</f>
        <v/>
      </c>
      <c r="F42" s="256" t="str">
        <f>IF(F36="","",(_xlfn.XLOOKUP(F37,'Admin - to be hidden'!$D$29:$D$38,'Admin - to be hidden'!$E$29:$E$38)*F38/1000)-(_xlfn.XLOOKUP(F39,'Admin - to be hidden'!$D$29:$D$38,'Admin - to be hidden'!$E$29:$E$38)*F40/1000))</f>
        <v/>
      </c>
      <c r="G42" s="256" t="str">
        <f>IF(G36="","",(_xlfn.XLOOKUP(G37,'Admin - to be hidden'!$D$29:$D$38,'Admin - to be hidden'!$E$29:$E$38)*G38/1000)-(_xlfn.XLOOKUP(G39,'Admin - to be hidden'!$D$29:$D$38,'Admin - to be hidden'!$E$29:$E$38)*G40/1000))</f>
        <v/>
      </c>
      <c r="H42" s="264"/>
      <c r="I42" s="265"/>
      <c r="K42" s="264"/>
      <c r="N42" s="264"/>
      <c r="O42" s="259"/>
    </row>
    <row r="43" spans="2:15" s="131" customFormat="1" ht="17.100000000000001" customHeight="1" x14ac:dyDescent="0.3">
      <c r="B43" s="131" t="s">
        <v>183</v>
      </c>
      <c r="C43" s="255" t="str">
        <f>IF('Step 3-Fuel Switching'!E62="","",'Step 3-Fuel Switching'!E62)</f>
        <v/>
      </c>
      <c r="D43" s="255" t="str">
        <f>IF('Step 3-Fuel Switching'!F62="","",'Step 3-Fuel Switching'!F62)</f>
        <v/>
      </c>
      <c r="E43" s="255" t="str">
        <f>IF('Step 3-Fuel Switching'!G62="","",'Step 3-Fuel Switching'!G62)</f>
        <v/>
      </c>
      <c r="F43" s="255" t="str">
        <f>IF('Step 3-Fuel Switching'!H62="","",'Step 3-Fuel Switching'!H62)</f>
        <v/>
      </c>
      <c r="G43" s="255" t="str">
        <f>IF('Step 3-Fuel Switching'!I62="","",'Step 3-Fuel Switching'!I62)</f>
        <v/>
      </c>
      <c r="H43" s="264"/>
      <c r="I43" s="265"/>
      <c r="K43" s="264"/>
      <c r="N43" s="264"/>
      <c r="O43" s="259"/>
    </row>
    <row r="44" spans="2:15" s="131" customFormat="1" ht="17.100000000000001" customHeight="1" x14ac:dyDescent="0.3">
      <c r="B44" s="131" t="s">
        <v>170</v>
      </c>
      <c r="C44" s="258" t="str">
        <f>IF('Step 3-Fuel Switching'!E63="","",'Step 3-Fuel Switching'!E63)</f>
        <v/>
      </c>
      <c r="D44" s="258" t="str">
        <f>IF('Step 3-Fuel Switching'!F63="","",'Step 3-Fuel Switching'!F63)</f>
        <v/>
      </c>
      <c r="E44" s="258" t="str">
        <f>IF('Step 3-Fuel Switching'!G63="","",'Step 3-Fuel Switching'!G63)</f>
        <v/>
      </c>
      <c r="F44" s="258" t="str">
        <f>IF('Step 3-Fuel Switching'!H63="","",'Step 3-Fuel Switching'!H63)</f>
        <v/>
      </c>
      <c r="G44" s="258" t="str">
        <f>IF('Step 3-Fuel Switching'!I63="","",'Step 3-Fuel Switching'!I63)</f>
        <v/>
      </c>
      <c r="H44" s="264"/>
      <c r="I44" s="265"/>
      <c r="K44" s="264"/>
      <c r="N44" s="266"/>
      <c r="O44" s="259"/>
    </row>
    <row r="45" spans="2:15" s="131" customFormat="1" ht="17.100000000000001" customHeight="1" x14ac:dyDescent="0.3">
      <c r="B45" s="131" t="s">
        <v>184</v>
      </c>
      <c r="C45" s="259" t="str">
        <f>IFERROR(IF(C36="","",NPV('Step 3-Fuel Switching'!$C$25,-C43*(1-'Step 3-Fuel Switching'!$C$27),C$15*'Step 3-Fuel Switching'!$C$26*(1-'Step 3-Fuel Switching'!$C$27))),"")</f>
        <v/>
      </c>
      <c r="D45" s="259" t="str">
        <f>IFERROR(IF(D36="","",NPV('Step 3-Fuel Switching'!$C$25,-D43*(1-'Step 3-Fuel Switching'!$C$27),D$15*'Step 3-Fuel Switching'!$C$26*(1-'Step 3-Fuel Switching'!$C$27))),"")</f>
        <v/>
      </c>
      <c r="E45" s="259" t="str">
        <f>IFERROR(IF(E36="","",NPV('Step 3-Fuel Switching'!$C$25,-E43*(1-'Step 3-Fuel Switching'!$C$27),E$15*'Step 3-Fuel Switching'!$C$26*(1-'Step 3-Fuel Switching'!$C$27))),"")</f>
        <v/>
      </c>
      <c r="F45" s="259" t="str">
        <f>IFERROR(IF(F36="","",NPV('Step 3-Fuel Switching'!$C$25,-F43*(1-'Step 3-Fuel Switching'!$C$27),F$15*'Step 3-Fuel Switching'!$C$26*(1-'Step 3-Fuel Switching'!$C$27))),"")</f>
        <v/>
      </c>
      <c r="G45" s="259" t="str">
        <f>IFERROR(IF(G36="","",NPV('Step 3-Fuel Switching'!$C$25,-G43*(1-'Step 3-Fuel Switching'!$C$27),G$15*'Step 3-Fuel Switching'!$C$26*(1-'Step 3-Fuel Switching'!$C$27))),"")</f>
        <v/>
      </c>
      <c r="H45" s="264"/>
      <c r="I45" s="265"/>
      <c r="K45" s="264"/>
      <c r="N45" s="266"/>
      <c r="O45" s="259"/>
    </row>
    <row r="46" spans="2:15" s="131" customFormat="1" ht="9.9499999999999993" customHeight="1" x14ac:dyDescent="0.3">
      <c r="C46" s="259"/>
      <c r="D46" s="259"/>
      <c r="E46" s="259"/>
      <c r="F46" s="259"/>
      <c r="G46" s="259"/>
      <c r="H46" s="264"/>
      <c r="I46" s="265"/>
      <c r="K46" s="264"/>
      <c r="N46" s="266"/>
      <c r="O46" s="259"/>
    </row>
    <row r="47" spans="2:15" s="131" customFormat="1" ht="17.100000000000001" customHeight="1" x14ac:dyDescent="0.3">
      <c r="B47" s="267" t="s">
        <v>187</v>
      </c>
      <c r="F47" s="137"/>
      <c r="G47" s="137"/>
      <c r="H47" s="264"/>
      <c r="I47" s="265"/>
      <c r="K47" s="264"/>
      <c r="N47" s="266"/>
      <c r="O47" s="259"/>
    </row>
    <row r="48" spans="2:15" s="131" customFormat="1" ht="17.100000000000001" customHeight="1" x14ac:dyDescent="0.3">
      <c r="B48" s="251"/>
      <c r="C48" s="252" t="str">
        <f>IF('Step 3-Fuel Switching'!E68="","",'Step 3-Fuel Switching'!E67)</f>
        <v/>
      </c>
      <c r="D48" s="252" t="str">
        <f>IF('Step 3-Fuel Switching'!F68="","",'Step 3-Fuel Switching'!F67)</f>
        <v/>
      </c>
      <c r="E48" s="252" t="str">
        <f>IF('Step 3-Fuel Switching'!G68="","",'Step 3-Fuel Switching'!G67)</f>
        <v/>
      </c>
      <c r="F48" s="252" t="str">
        <f>IF('Step 3-Fuel Switching'!H68="","",'Step 3-Fuel Switching'!H67)</f>
        <v/>
      </c>
      <c r="G48" s="252" t="str">
        <f>IF('Step 3-Fuel Switching'!I68="","",'Step 3-Fuel Switching'!I67)</f>
        <v/>
      </c>
      <c r="H48" s="264"/>
      <c r="I48" s="265"/>
      <c r="K48" s="264"/>
      <c r="N48" s="266"/>
      <c r="O48" s="259"/>
    </row>
    <row r="49" spans="2:15" s="131" customFormat="1" ht="17.100000000000001" customHeight="1" x14ac:dyDescent="0.3">
      <c r="B49" s="131" t="s">
        <v>159</v>
      </c>
      <c r="C49" s="253" t="str">
        <f>IF('Step 3-Fuel Switching'!E68="","",'Step 3-Fuel Switching'!E68)</f>
        <v/>
      </c>
      <c r="D49" s="253" t="str">
        <f>IF('Step 3-Fuel Switching'!F68="","",'Step 3-Fuel Switching'!F68)</f>
        <v/>
      </c>
      <c r="E49" s="253" t="str">
        <f>IF('Step 3-Fuel Switching'!G68="","",'Step 3-Fuel Switching'!G68)</f>
        <v/>
      </c>
      <c r="F49" s="253" t="str">
        <f>IF('Step 3-Fuel Switching'!H68="","",'Step 3-Fuel Switching'!H68)</f>
        <v/>
      </c>
      <c r="G49" s="253" t="str">
        <f>IF('Step 3-Fuel Switching'!I68="","",'Step 3-Fuel Switching'!I68)</f>
        <v/>
      </c>
      <c r="H49" s="264"/>
      <c r="I49" s="265"/>
      <c r="K49" s="264"/>
      <c r="N49" s="266"/>
      <c r="O49" s="259"/>
    </row>
    <row r="50" spans="2:15" s="131" customFormat="1" ht="17.100000000000001" customHeight="1" x14ac:dyDescent="0.3">
      <c r="B50" s="131" t="s">
        <v>161</v>
      </c>
      <c r="C50" s="253" t="str">
        <f>IF('Step 3-Fuel Switching'!E69="","",'Step 3-Fuel Switching'!E69)</f>
        <v/>
      </c>
      <c r="D50" s="253" t="str">
        <f>IF('Step 3-Fuel Switching'!F69="","",'Step 3-Fuel Switching'!F69)</f>
        <v/>
      </c>
      <c r="E50" s="253" t="str">
        <f>IF('Step 3-Fuel Switching'!G69="","",'Step 3-Fuel Switching'!G69)</f>
        <v/>
      </c>
      <c r="F50" s="253" t="str">
        <f>IF('Step 3-Fuel Switching'!H69="","",'Step 3-Fuel Switching'!H69)</f>
        <v/>
      </c>
      <c r="G50" s="253" t="str">
        <f>IF('Step 3-Fuel Switching'!I69="","",'Step 3-Fuel Switching'!I69)</f>
        <v/>
      </c>
      <c r="H50" s="264"/>
      <c r="I50" s="265"/>
      <c r="K50" s="264"/>
      <c r="N50" s="266"/>
      <c r="O50" s="259"/>
    </row>
    <row r="51" spans="2:15" s="131" customFormat="1" ht="17.100000000000001" customHeight="1" x14ac:dyDescent="0.3">
      <c r="B51" s="131" t="s">
        <v>178</v>
      </c>
      <c r="C51" s="254" t="str">
        <f>IF('Step 3-Fuel Switching'!E70="","",'Step 3-Fuel Switching'!E70)</f>
        <v/>
      </c>
      <c r="D51" s="254" t="str">
        <f>IF('Step 3-Fuel Switching'!F70="","",'Step 3-Fuel Switching'!F70)</f>
        <v/>
      </c>
      <c r="E51" s="254" t="str">
        <f>IF('Step 3-Fuel Switching'!G70="","",'Step 3-Fuel Switching'!G70)</f>
        <v/>
      </c>
      <c r="F51" s="254" t="str">
        <f>IF('Step 3-Fuel Switching'!H70="","",'Step 3-Fuel Switching'!H70)</f>
        <v/>
      </c>
      <c r="G51" s="254" t="str">
        <f>IF('Step 3-Fuel Switching'!I70="","",'Step 3-Fuel Switching'!I70)</f>
        <v/>
      </c>
      <c r="H51" s="264"/>
      <c r="I51" s="265"/>
      <c r="K51" s="264"/>
      <c r="N51" s="266"/>
      <c r="O51" s="259"/>
    </row>
    <row r="52" spans="2:15" s="131" customFormat="1" ht="17.100000000000001" customHeight="1" x14ac:dyDescent="0.3">
      <c r="B52" s="131" t="s">
        <v>179</v>
      </c>
      <c r="C52" s="254" t="str">
        <f>IF('Step 3-Fuel Switching'!E71="","",'Step 3-Fuel Switching'!E71)</f>
        <v/>
      </c>
      <c r="D52" s="254" t="str">
        <f>IF('Step 3-Fuel Switching'!F71="","",'Step 3-Fuel Switching'!F71)</f>
        <v/>
      </c>
      <c r="E52" s="254" t="str">
        <f>IF('Step 3-Fuel Switching'!G71="","",'Step 3-Fuel Switching'!G71)</f>
        <v/>
      </c>
      <c r="F52" s="254" t="str">
        <f>IF('Step 3-Fuel Switching'!H71="","",'Step 3-Fuel Switching'!H71)</f>
        <v/>
      </c>
      <c r="G52" s="254" t="str">
        <f>IF('Step 3-Fuel Switching'!I71="","",'Step 3-Fuel Switching'!I71)</f>
        <v/>
      </c>
      <c r="H52" s="264"/>
      <c r="I52" s="265"/>
      <c r="K52" s="264"/>
      <c r="N52" s="266"/>
      <c r="O52" s="259"/>
    </row>
    <row r="53" spans="2:15" s="131" customFormat="1" ht="17.100000000000001" customHeight="1" x14ac:dyDescent="0.3">
      <c r="B53" s="131" t="s">
        <v>180</v>
      </c>
      <c r="C53" s="254" t="str">
        <f>IF('Step 3-Fuel Switching'!E72="","",'Step 3-Fuel Switching'!E72)</f>
        <v/>
      </c>
      <c r="D53" s="254" t="str">
        <f>IF('Step 3-Fuel Switching'!F72="","",'Step 3-Fuel Switching'!F72)</f>
        <v/>
      </c>
      <c r="E53" s="254" t="str">
        <f>IF('Step 3-Fuel Switching'!G72="","",'Step 3-Fuel Switching'!G72)</f>
        <v/>
      </c>
      <c r="F53" s="254" t="str">
        <f>IF('Step 3-Fuel Switching'!H72="","",'Step 3-Fuel Switching'!H72)</f>
        <v/>
      </c>
      <c r="G53" s="254" t="str">
        <f>IF('Step 3-Fuel Switching'!I72="","",'Step 3-Fuel Switching'!I72)</f>
        <v/>
      </c>
      <c r="H53" s="264"/>
      <c r="I53" s="265"/>
      <c r="K53" s="264"/>
      <c r="N53" s="266"/>
      <c r="O53" s="259"/>
    </row>
    <row r="54" spans="2:15" s="137" customFormat="1" ht="16.5" x14ac:dyDescent="0.3">
      <c r="B54" s="131" t="s">
        <v>181</v>
      </c>
      <c r="C54" s="255" t="str">
        <f>IF('Step 3-Fuel Switching'!E73="","",'Step 3-Fuel Switching'!E73)</f>
        <v/>
      </c>
      <c r="D54" s="255" t="str">
        <f>IF('Step 3-Fuel Switching'!F73="","",'Step 3-Fuel Switching'!F73)</f>
        <v/>
      </c>
      <c r="E54" s="255" t="str">
        <f>IF('Step 3-Fuel Switching'!G73="","",'Step 3-Fuel Switching'!G73)</f>
        <v/>
      </c>
      <c r="F54" s="255" t="str">
        <f>IF('Step 3-Fuel Switching'!H73="","",'Step 3-Fuel Switching'!H73)</f>
        <v/>
      </c>
      <c r="G54" s="255" t="str">
        <f>IF('Step 3-Fuel Switching'!I73="","",'Step 3-Fuel Switching'!I73)</f>
        <v/>
      </c>
      <c r="H54" s="260"/>
      <c r="I54" s="261"/>
      <c r="K54" s="260"/>
      <c r="N54" s="262"/>
      <c r="O54" s="263"/>
    </row>
    <row r="55" spans="2:15" s="137" customFormat="1" ht="16.5" x14ac:dyDescent="0.3">
      <c r="B55" s="131" t="s">
        <v>182</v>
      </c>
      <c r="C55" s="256" t="str">
        <f>IF(C49="","",(_xlfn.XLOOKUP(C50,'Admin - to be hidden'!$D$29:$D$38,'Admin - to be hidden'!$E$29:$E$38)*C51/1000)-(_xlfn.XLOOKUP(C52,'Admin - to be hidden'!$D$29:$D$38,'Admin - to be hidden'!$E$29:$E$38)*C53/1000))</f>
        <v/>
      </c>
      <c r="D55" s="256" t="str">
        <f>IF(D49="","",(_xlfn.XLOOKUP(D50,'Admin - to be hidden'!$D$29:$D$38,'Admin - to be hidden'!$E$29:$E$38)*D51/1000)-(_xlfn.XLOOKUP(D52,'Admin - to be hidden'!$D$29:$D$38,'Admin - to be hidden'!$E$29:$E$38)*D53/1000))</f>
        <v/>
      </c>
      <c r="E55" s="256" t="str">
        <f>IF(E49="","",(_xlfn.XLOOKUP(E50,'Admin - to be hidden'!$D$29:$D$38,'Admin - to be hidden'!$E$29:$E$38)*E51/1000)-(_xlfn.XLOOKUP(E52,'Admin - to be hidden'!$D$29:$D$38,'Admin - to be hidden'!$E$29:$E$38)*E53/1000))</f>
        <v/>
      </c>
      <c r="F55" s="256" t="str">
        <f>IF(F49="","",(_xlfn.XLOOKUP(F50,'Admin - to be hidden'!$D$29:$D$38,'Admin - to be hidden'!$E$29:$E$38)*F51/1000)-(_xlfn.XLOOKUP(F52,'Admin - to be hidden'!$D$29:$D$38,'Admin - to be hidden'!$E$29:$E$38)*F53/1000))</f>
        <v/>
      </c>
      <c r="G55" s="256" t="str">
        <f>IF(G49="","",(_xlfn.XLOOKUP(G50,'Admin - to be hidden'!$D$29:$D$38,'Admin - to be hidden'!$E$29:$E$38)*G51/1000)-(_xlfn.XLOOKUP(G52,'Admin - to be hidden'!$D$29:$D$38,'Admin - to be hidden'!$E$29:$E$38)*G53/1000))</f>
        <v/>
      </c>
      <c r="H55" s="260"/>
      <c r="I55" s="261"/>
      <c r="K55" s="260"/>
      <c r="N55" s="262"/>
      <c r="O55" s="263"/>
    </row>
    <row r="56" spans="2:15" s="137" customFormat="1" ht="16.5" x14ac:dyDescent="0.3">
      <c r="B56" s="131" t="s">
        <v>183</v>
      </c>
      <c r="C56" s="255" t="str">
        <f>IF('Step 3-Fuel Switching'!E74="","",'Step 3-Fuel Switching'!E74)</f>
        <v/>
      </c>
      <c r="D56" s="255" t="str">
        <f>IF('Step 3-Fuel Switching'!F74="","",'Step 3-Fuel Switching'!F74)</f>
        <v/>
      </c>
      <c r="E56" s="255" t="str">
        <f>IF('Step 3-Fuel Switching'!G74="","",'Step 3-Fuel Switching'!G74)</f>
        <v/>
      </c>
      <c r="F56" s="255" t="str">
        <f>IF('Step 3-Fuel Switching'!H74="","",'Step 3-Fuel Switching'!H74)</f>
        <v/>
      </c>
      <c r="G56" s="255" t="str">
        <f>IF('Step 3-Fuel Switching'!I74="","",'Step 3-Fuel Switching'!I74)</f>
        <v/>
      </c>
      <c r="H56" s="260"/>
      <c r="I56" s="261"/>
      <c r="K56" s="260"/>
      <c r="N56" s="262"/>
      <c r="O56" s="263"/>
    </row>
    <row r="57" spans="2:15" s="137" customFormat="1" ht="16.5" x14ac:dyDescent="0.3">
      <c r="B57" s="131" t="s">
        <v>170</v>
      </c>
      <c r="C57" s="258" t="str">
        <f>IF('Step 3-Fuel Switching'!E75="","",'Step 3-Fuel Switching'!E75)</f>
        <v/>
      </c>
      <c r="D57" s="258" t="str">
        <f>IF('Step 3-Fuel Switching'!F75="","",'Step 3-Fuel Switching'!F75)</f>
        <v/>
      </c>
      <c r="E57" s="258" t="str">
        <f>IF('Step 3-Fuel Switching'!G75="","",'Step 3-Fuel Switching'!G75)</f>
        <v/>
      </c>
      <c r="F57" s="258" t="str">
        <f>IF('Step 3-Fuel Switching'!H75="","",'Step 3-Fuel Switching'!H75)</f>
        <v/>
      </c>
      <c r="G57" s="258" t="str">
        <f>IF('Step 3-Fuel Switching'!I75="","",'Step 3-Fuel Switching'!I75)</f>
        <v/>
      </c>
      <c r="H57" s="260"/>
      <c r="I57" s="261"/>
      <c r="K57" s="260"/>
      <c r="N57" s="262"/>
      <c r="O57" s="263"/>
    </row>
    <row r="58" spans="2:15" s="137" customFormat="1" ht="16.5" x14ac:dyDescent="0.3">
      <c r="B58" s="131" t="s">
        <v>184</v>
      </c>
      <c r="C58" s="259" t="str">
        <f>IFERROR(IF(C49="","",NPV('Step 3-Fuel Switching'!$C$25,-C56*(1-'Step 3-Fuel Switching'!$C$27),C$15*'Step 3-Fuel Switching'!$C$26*(1-'Step 3-Fuel Switching'!$C$27))),"")</f>
        <v/>
      </c>
      <c r="D58" s="259" t="str">
        <f>IFERROR(IF(D49="","",NPV('Step 3-Fuel Switching'!$C$25,-D56*(1-'Step 3-Fuel Switching'!$C$27),D$15*'Step 3-Fuel Switching'!$C$26*(1-'Step 3-Fuel Switching'!$C$27))),"")</f>
        <v/>
      </c>
      <c r="E58" s="259" t="str">
        <f>IFERROR(IF(E49="","",NPV('Step 3-Fuel Switching'!$C$25,-E56*(1-'Step 3-Fuel Switching'!$C$27),E$15*'Step 3-Fuel Switching'!$C$26*(1-'Step 3-Fuel Switching'!$C$27))),"")</f>
        <v/>
      </c>
      <c r="F58" s="259" t="str">
        <f>IFERROR(IF(F49="","",NPV('Step 3-Fuel Switching'!$C$25,-F56*(1-'Step 3-Fuel Switching'!$C$27),F$15*'Step 3-Fuel Switching'!$C$26*(1-'Step 3-Fuel Switching'!$C$27))),"")</f>
        <v/>
      </c>
      <c r="G58" s="259" t="str">
        <f>IFERROR(IF(G49="","",NPV('Step 3-Fuel Switching'!$C$25,-G56*(1-'Step 3-Fuel Switching'!$C$27),G$15*'Step 3-Fuel Switching'!$C$26*(1-'Step 3-Fuel Switching'!$C$27))),"")</f>
        <v/>
      </c>
    </row>
    <row r="59" spans="2:15" s="137" customFormat="1" ht="9.9499999999999993" customHeight="1" x14ac:dyDescent="0.3">
      <c r="B59" s="131"/>
      <c r="C59" s="259"/>
      <c r="D59" s="259"/>
      <c r="E59" s="259"/>
      <c r="F59" s="259"/>
      <c r="G59" s="259"/>
    </row>
    <row r="60" spans="2:15" s="137" customFormat="1" ht="16.5" x14ac:dyDescent="0.3">
      <c r="B60" s="267" t="s">
        <v>188</v>
      </c>
      <c r="C60" s="131"/>
      <c r="D60" s="131"/>
      <c r="E60" s="131"/>
    </row>
    <row r="61" spans="2:15" s="137" customFormat="1" ht="16.5" x14ac:dyDescent="0.3">
      <c r="B61" s="251"/>
      <c r="C61" s="252" t="str">
        <f>IF('Step 3-Fuel Switching'!E80="","",'Step 3-Fuel Switching'!E79)</f>
        <v/>
      </c>
      <c r="D61" s="252" t="str">
        <f>IF('Step 3-Fuel Switching'!F80="","",'Step 3-Fuel Switching'!F79)</f>
        <v/>
      </c>
      <c r="E61" s="252" t="str">
        <f>IF('Step 3-Fuel Switching'!G80="","",'Step 3-Fuel Switching'!G79)</f>
        <v/>
      </c>
      <c r="F61" s="252" t="str">
        <f>IF('Step 3-Fuel Switching'!H80="","",'Step 3-Fuel Switching'!H79)</f>
        <v/>
      </c>
      <c r="G61" s="252" t="str">
        <f>IF('Step 3-Fuel Switching'!I80="","",'Step 3-Fuel Switching'!I79)</f>
        <v/>
      </c>
    </row>
    <row r="62" spans="2:15" s="137" customFormat="1" ht="16.5" x14ac:dyDescent="0.3">
      <c r="B62" s="131" t="s">
        <v>159</v>
      </c>
      <c r="C62" s="253" t="str">
        <f>IF('Step 3-Fuel Switching'!E80="","",'Step 3-Fuel Switching'!E80)</f>
        <v/>
      </c>
      <c r="D62" s="253" t="str">
        <f>IF('Step 3-Fuel Switching'!F80="","",'Step 3-Fuel Switching'!F80)</f>
        <v/>
      </c>
      <c r="E62" s="253" t="str">
        <f>IF('Step 3-Fuel Switching'!G80="","",'Step 3-Fuel Switching'!G80)</f>
        <v/>
      </c>
      <c r="F62" s="253" t="str">
        <f>IF('Step 3-Fuel Switching'!H80="","",'Step 3-Fuel Switching'!H80)</f>
        <v/>
      </c>
      <c r="G62" s="253" t="str">
        <f>IF('Step 3-Fuel Switching'!I80="","",'Step 3-Fuel Switching'!I80)</f>
        <v/>
      </c>
    </row>
    <row r="63" spans="2:15" s="137" customFormat="1" ht="16.5" x14ac:dyDescent="0.3">
      <c r="B63" s="131" t="s">
        <v>161</v>
      </c>
      <c r="C63" s="253" t="str">
        <f>IF('Step 3-Fuel Switching'!E81="","",'Step 3-Fuel Switching'!E81)</f>
        <v/>
      </c>
      <c r="D63" s="253" t="str">
        <f>IF('Step 3-Fuel Switching'!F81="","",'Step 3-Fuel Switching'!F81)</f>
        <v/>
      </c>
      <c r="E63" s="253" t="str">
        <f>IF('Step 3-Fuel Switching'!G81="","",'Step 3-Fuel Switching'!G81)</f>
        <v/>
      </c>
      <c r="F63" s="253" t="str">
        <f>IF('Step 3-Fuel Switching'!H81="","",'Step 3-Fuel Switching'!H81)</f>
        <v/>
      </c>
      <c r="G63" s="253" t="str">
        <f>IF('Step 3-Fuel Switching'!I81="","",'Step 3-Fuel Switching'!I81)</f>
        <v/>
      </c>
    </row>
    <row r="64" spans="2:15" s="137" customFormat="1" ht="16.5" x14ac:dyDescent="0.3">
      <c r="B64" s="131" t="s">
        <v>178</v>
      </c>
      <c r="C64" s="254" t="str">
        <f>IF('Step 3-Fuel Switching'!E82="","",'Step 3-Fuel Switching'!E82)</f>
        <v/>
      </c>
      <c r="D64" s="254" t="str">
        <f>IF('Step 3-Fuel Switching'!F82="","",'Step 3-Fuel Switching'!F82)</f>
        <v/>
      </c>
      <c r="E64" s="254" t="str">
        <f>IF('Step 3-Fuel Switching'!G82="","",'Step 3-Fuel Switching'!G82)</f>
        <v/>
      </c>
      <c r="F64" s="254" t="str">
        <f>IF('Step 3-Fuel Switching'!H82="","",'Step 3-Fuel Switching'!H82)</f>
        <v/>
      </c>
      <c r="G64" s="254" t="str">
        <f>IF('Step 3-Fuel Switching'!I82="","",'Step 3-Fuel Switching'!I82)</f>
        <v/>
      </c>
    </row>
    <row r="65" spans="2:16" s="137" customFormat="1" ht="16.5" x14ac:dyDescent="0.3">
      <c r="B65" s="131" t="s">
        <v>179</v>
      </c>
      <c r="C65" s="254" t="str">
        <f>IF('Step 3-Fuel Switching'!E83="","",'Step 3-Fuel Switching'!E83)</f>
        <v/>
      </c>
      <c r="D65" s="254" t="str">
        <f>IF('Step 3-Fuel Switching'!F83="","",'Step 3-Fuel Switching'!F83)</f>
        <v/>
      </c>
      <c r="E65" s="254" t="str">
        <f>IF('Step 3-Fuel Switching'!G83="","",'Step 3-Fuel Switching'!G83)</f>
        <v/>
      </c>
      <c r="F65" s="254" t="str">
        <f>IF('Step 3-Fuel Switching'!H83="","",'Step 3-Fuel Switching'!H83)</f>
        <v/>
      </c>
      <c r="G65" s="254" t="str">
        <f>IF('Step 3-Fuel Switching'!I83="","",'Step 3-Fuel Switching'!I83)</f>
        <v/>
      </c>
    </row>
    <row r="66" spans="2:16" s="137" customFormat="1" ht="16.5" x14ac:dyDescent="0.3">
      <c r="B66" s="131" t="s">
        <v>180</v>
      </c>
      <c r="C66" s="254" t="str">
        <f>IF('Step 3-Fuel Switching'!E84="","",'Step 3-Fuel Switching'!E84)</f>
        <v/>
      </c>
      <c r="D66" s="254" t="str">
        <f>IF('Step 3-Fuel Switching'!F84="","",'Step 3-Fuel Switching'!F84)</f>
        <v/>
      </c>
      <c r="E66" s="254" t="str">
        <f>IF('Step 3-Fuel Switching'!G84="","",'Step 3-Fuel Switching'!G84)</f>
        <v/>
      </c>
      <c r="F66" s="254" t="str">
        <f>IF('Step 3-Fuel Switching'!H84="","",'Step 3-Fuel Switching'!H84)</f>
        <v/>
      </c>
      <c r="G66" s="254" t="str">
        <f>IF('Step 3-Fuel Switching'!I84="","",'Step 3-Fuel Switching'!I84)</f>
        <v/>
      </c>
    </row>
    <row r="67" spans="2:16" s="137" customFormat="1" ht="16.5" x14ac:dyDescent="0.3">
      <c r="B67" s="131" t="s">
        <v>181</v>
      </c>
      <c r="C67" s="256" t="str">
        <f>IF(C61="","",(_xlfn.XLOOKUP(C62,'Admin - to be hidden'!$D$29:$D$38,'Admin - to be hidden'!$E$29:$E$38)*C63/1000)-(_xlfn.XLOOKUP(C64,'Admin - to be hidden'!$D$29:$D$38,'Admin - to be hidden'!$E$29:$E$38)*C65/1000))</f>
        <v/>
      </c>
      <c r="D67" s="256" t="str">
        <f>IF(D61="","",(_xlfn.XLOOKUP(D62,'Admin - to be hidden'!$D$29:$D$38,'Admin - to be hidden'!$E$29:$E$38)*D63/1000)-(_xlfn.XLOOKUP(D64,'Admin - to be hidden'!$D$29:$D$38,'Admin - to be hidden'!$E$29:$E$38)*D65/1000))</f>
        <v/>
      </c>
      <c r="E67" s="256" t="str">
        <f>IF(E61="","",(_xlfn.XLOOKUP(E62,'Admin - to be hidden'!$D$29:$D$38,'Admin - to be hidden'!$E$29:$E$38)*E63/1000)-(_xlfn.XLOOKUP(E64,'Admin - to be hidden'!$D$29:$D$38,'Admin - to be hidden'!$E$29:$E$38)*E65/1000))</f>
        <v/>
      </c>
      <c r="F67" s="256" t="str">
        <f>IF(F61="","",(_xlfn.XLOOKUP(F62,'Admin - to be hidden'!$D$29:$D$38,'Admin - to be hidden'!$E$29:$E$38)*F63/1000)-(_xlfn.XLOOKUP(F64,'Admin - to be hidden'!$D$29:$D$38,'Admin - to be hidden'!$E$29:$E$38)*F65/1000))</f>
        <v/>
      </c>
      <c r="G67" s="256" t="str">
        <f>IF(G61="","",(_xlfn.XLOOKUP(G62,'Admin - to be hidden'!$D$29:$D$38,'Admin - to be hidden'!$E$29:$E$38)*G63/1000)-(_xlfn.XLOOKUP(G64,'Admin - to be hidden'!$D$29:$D$38,'Admin - to be hidden'!$E$29:$E$38)*G65/1000))</f>
        <v/>
      </c>
    </row>
    <row r="68" spans="2:16" s="137" customFormat="1" ht="16.5" x14ac:dyDescent="0.3">
      <c r="B68" s="131" t="s">
        <v>182</v>
      </c>
      <c r="C68" s="256" t="str">
        <f>IF(C62="","",(_xlfn.XLOOKUP(C63,'Admin - to be hidden'!$D$29:$D$38,'Admin - to be hidden'!$E$29:$E$38)*C64/1000)-(_xlfn.XLOOKUP(C65,'Admin - to be hidden'!$D$29:$D$38,'Admin - to be hidden'!$E$29:$E$38)*C66/1000))</f>
        <v/>
      </c>
      <c r="D68" s="256" t="str">
        <f>IF(D62="","",(_xlfn.XLOOKUP(D63,'Admin - to be hidden'!$D$29:$D$38,'Admin - to be hidden'!$E$29:$E$38)*D64/1000)-(_xlfn.XLOOKUP(D65,'Admin - to be hidden'!$D$29:$D$38,'Admin - to be hidden'!$E$29:$E$38)*D66/1000))</f>
        <v/>
      </c>
      <c r="E68" s="256" t="str">
        <f>IF(E62="","",(_xlfn.XLOOKUP(E63,'Admin - to be hidden'!$D$29:$D$38,'Admin - to be hidden'!$E$29:$E$38)*E64/1000)-(_xlfn.XLOOKUP(E65,'Admin - to be hidden'!$D$29:$D$38,'Admin - to be hidden'!$E$29:$E$38)*E66/1000))</f>
        <v/>
      </c>
      <c r="F68" s="256" t="str">
        <f>IF(F62="","",(_xlfn.XLOOKUP(F63,'Admin - to be hidden'!$D$29:$D$38,'Admin - to be hidden'!$E$29:$E$38)*F64/1000)-(_xlfn.XLOOKUP(F65,'Admin - to be hidden'!$D$29:$D$38,'Admin - to be hidden'!$E$29:$E$38)*F66/1000))</f>
        <v/>
      </c>
      <c r="G68" s="256" t="str">
        <f>IF(G62="","",(_xlfn.XLOOKUP(G63,'Admin - to be hidden'!$D$29:$D$38,'Admin - to be hidden'!$E$29:$E$38)*G64/1000)-(_xlfn.XLOOKUP(G65,'Admin - to be hidden'!$D$29:$D$38,'Admin - to be hidden'!$E$29:$E$38)*G66/1000))</f>
        <v/>
      </c>
    </row>
    <row r="69" spans="2:16" s="137" customFormat="1" ht="16.5" x14ac:dyDescent="0.3">
      <c r="B69" s="131" t="s">
        <v>183</v>
      </c>
      <c r="C69" s="255" t="str">
        <f>IF('Step 3-Fuel Switching'!E86="","",'Step 3-Fuel Switching'!E86)</f>
        <v/>
      </c>
      <c r="D69" s="255" t="str">
        <f>IF('Step 3-Fuel Switching'!F86="","",'Step 3-Fuel Switching'!F86)</f>
        <v/>
      </c>
      <c r="E69" s="255" t="str">
        <f>IF('Step 3-Fuel Switching'!G86="","",'Step 3-Fuel Switching'!G86)</f>
        <v/>
      </c>
      <c r="F69" s="255" t="str">
        <f>IF('Step 3-Fuel Switching'!H86="","",'Step 3-Fuel Switching'!H86)</f>
        <v/>
      </c>
      <c r="G69" s="255" t="str">
        <f>IF('Step 3-Fuel Switching'!I86="","",'Step 3-Fuel Switching'!I86)</f>
        <v/>
      </c>
    </row>
    <row r="70" spans="2:16" s="137" customFormat="1" ht="16.5" x14ac:dyDescent="0.3">
      <c r="B70" s="131" t="s">
        <v>170</v>
      </c>
      <c r="C70" s="258" t="str">
        <f>IF('Step 3-Fuel Switching'!E87="","",'Step 3-Fuel Switching'!E87)</f>
        <v/>
      </c>
      <c r="D70" s="258" t="str">
        <f>IF('Step 3-Fuel Switching'!F87="","",'Step 3-Fuel Switching'!F87)</f>
        <v/>
      </c>
      <c r="E70" s="258" t="str">
        <f>IF('Step 3-Fuel Switching'!G87="","",'Step 3-Fuel Switching'!G87)</f>
        <v/>
      </c>
      <c r="F70" s="258" t="str">
        <f>IF('Step 3-Fuel Switching'!H87="","",'Step 3-Fuel Switching'!H87)</f>
        <v/>
      </c>
      <c r="G70" s="258" t="str">
        <f>IF('Step 3-Fuel Switching'!I87="","",'Step 3-Fuel Switching'!I87)</f>
        <v/>
      </c>
    </row>
    <row r="71" spans="2:16" s="137" customFormat="1" ht="16.5" x14ac:dyDescent="0.3">
      <c r="B71" s="131" t="s">
        <v>184</v>
      </c>
      <c r="C71" s="259" t="str">
        <f>IFERROR(IF(C62="","",NPV('Step 3-Fuel Switching'!$C$25,-C69*(1-'Step 3-Fuel Switching'!$C$27),C$15*'Step 3-Fuel Switching'!$C$26*(1-'Step 3-Fuel Switching'!$C$27))),"")</f>
        <v/>
      </c>
      <c r="D71" s="259" t="str">
        <f>IFERROR(IF(D62="","",NPV('Step 3-Fuel Switching'!$C$25,-D69*(1-'Step 3-Fuel Switching'!$C$27),D$15*'Step 3-Fuel Switching'!$C$26*(1-'Step 3-Fuel Switching'!$C$27))),"")</f>
        <v/>
      </c>
      <c r="E71" s="259" t="str">
        <f>IFERROR(IF(E62="","",NPV('Step 3-Fuel Switching'!$C$25,-E69*(1-'Step 3-Fuel Switching'!$C$27),E$15*'Step 3-Fuel Switching'!$C$26*(1-'Step 3-Fuel Switching'!$C$27))),"")</f>
        <v/>
      </c>
      <c r="F71" s="259" t="str">
        <f>IFERROR(IF(F62="","",NPV('Step 3-Fuel Switching'!$C$25,-F69*(1-'Step 3-Fuel Switching'!$C$27),F$15*'Step 3-Fuel Switching'!$C$26*(1-'Step 3-Fuel Switching'!$C$27))),"")</f>
        <v/>
      </c>
      <c r="G71" s="259" t="str">
        <f>IFERROR(IF(G62="","",NPV('Step 3-Fuel Switching'!$C$25,-G69*(1-'Step 3-Fuel Switching'!$C$27),G$15*'Step 3-Fuel Switching'!$C$26*(1-'Step 3-Fuel Switching'!$C$27))),"")</f>
        <v/>
      </c>
    </row>
    <row r="72" spans="2:16" s="137" customFormat="1" ht="9.9499999999999993" customHeight="1" x14ac:dyDescent="0.25"/>
    <row r="73" spans="2:16" s="131" customFormat="1" ht="17.100000000000001" customHeight="1" x14ac:dyDescent="0.3">
      <c r="B73" s="345" t="s">
        <v>76</v>
      </c>
      <c r="C73" s="346"/>
      <c r="D73" s="346"/>
      <c r="E73" s="346"/>
      <c r="F73" s="346"/>
      <c r="G73" s="346"/>
      <c r="H73" s="346"/>
      <c r="I73" s="346"/>
      <c r="J73" s="346"/>
      <c r="K73" s="346"/>
      <c r="L73" s="346"/>
      <c r="M73" s="346"/>
      <c r="N73" s="346"/>
      <c r="O73" s="347"/>
      <c r="P73" s="137"/>
    </row>
  </sheetData>
  <sheetProtection formatColumns="0" formatRows="0"/>
  <mergeCells count="2">
    <mergeCell ref="B6:O6"/>
    <mergeCell ref="B73:O73"/>
  </mergeCells>
  <conditionalFormatting sqref="C9:G9">
    <cfRule type="expression" dxfId="12" priority="74">
      <formula>C$9&lt;&gt;""</formula>
    </cfRule>
  </conditionalFormatting>
  <conditionalFormatting sqref="C19:G19 C32:G32 C45:G45 C58:G58 C71:G71">
    <cfRule type="cellIs" dxfId="11" priority="1" operator="lessThan">
      <formula>0</formula>
    </cfRule>
  </conditionalFormatting>
  <conditionalFormatting sqref="C22:G22">
    <cfRule type="expression" dxfId="10" priority="11">
      <formula>C$22&lt;&gt;""</formula>
    </cfRule>
  </conditionalFormatting>
  <conditionalFormatting sqref="C35:G35">
    <cfRule type="expression" dxfId="9" priority="10">
      <formula>C$22&lt;&gt;""</formula>
    </cfRule>
  </conditionalFormatting>
  <conditionalFormatting sqref="C48:G48">
    <cfRule type="expression" dxfId="8" priority="9">
      <formula>C$22&lt;&gt;""</formula>
    </cfRule>
  </conditionalFormatting>
  <conditionalFormatting sqref="C61:G61">
    <cfRule type="expression" dxfId="7" priority="8">
      <formula>C$22&lt;&gt;""</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6BD3E-4DF1-4B3D-AB6A-2A555D5E8B55}">
  <sheetPr codeName="Sheet6"/>
  <dimension ref="B1:M49"/>
  <sheetViews>
    <sheetView topLeftCell="H1" workbookViewId="0">
      <selection activeCell="P21" sqref="P21"/>
    </sheetView>
  </sheetViews>
  <sheetFormatPr defaultColWidth="8.85546875" defaultRowHeight="12.75" x14ac:dyDescent="0.2"/>
  <cols>
    <col min="1" max="1" width="1.5703125" customWidth="1"/>
    <col min="2" max="2" width="15.42578125" bestFit="1" customWidth="1"/>
    <col min="3" max="3" width="24" bestFit="1" customWidth="1"/>
    <col min="4" max="4" width="22.42578125" bestFit="1" customWidth="1"/>
    <col min="5" max="5" width="28.42578125" bestFit="1" customWidth="1"/>
    <col min="6" max="6" width="39.5703125" customWidth="1"/>
    <col min="7" max="7" width="33.42578125" customWidth="1"/>
    <col min="8" max="8" width="32.85546875" bestFit="1" customWidth="1"/>
    <col min="9" max="9" width="35.42578125" customWidth="1"/>
    <col min="10" max="10" width="47.42578125" bestFit="1" customWidth="1"/>
    <col min="11" max="11" width="19.42578125" bestFit="1" customWidth="1"/>
    <col min="12" max="12" width="9.85546875" bestFit="1" customWidth="1"/>
    <col min="13" max="13" width="25.85546875" bestFit="1" customWidth="1"/>
    <col min="15" max="15" width="15.42578125" customWidth="1"/>
  </cols>
  <sheetData>
    <row r="1" spans="2:13" ht="13.5" thickBot="1" x14ac:dyDescent="0.25">
      <c r="E1">
        <f>'Step 1-Emissions'!$F$33/'Step 1-Emissions'!$E$33</f>
        <v>2.0175908059999999E-4</v>
      </c>
    </row>
    <row r="2" spans="2:13" ht="12.75" customHeight="1" thickTop="1" thickBot="1" x14ac:dyDescent="0.25">
      <c r="F2" s="367" t="s">
        <v>189</v>
      </c>
      <c r="G2" s="367" t="s">
        <v>190</v>
      </c>
      <c r="H2" s="367" t="s">
        <v>119</v>
      </c>
      <c r="I2" s="367" t="s">
        <v>191</v>
      </c>
      <c r="J2" s="367" t="s">
        <v>181</v>
      </c>
      <c r="M2" s="365" t="s">
        <v>121</v>
      </c>
    </row>
    <row r="3" spans="2:13" ht="15.75" customHeight="1" thickTop="1" thickBot="1" x14ac:dyDescent="0.3">
      <c r="B3" s="65" t="s">
        <v>123</v>
      </c>
      <c r="C3" s="65" t="s">
        <v>124</v>
      </c>
      <c r="D3" s="66" t="s">
        <v>192</v>
      </c>
      <c r="E3" s="66" t="s">
        <v>193</v>
      </c>
      <c r="F3" s="368"/>
      <c r="G3" s="368"/>
      <c r="H3" s="368"/>
      <c r="I3" s="368"/>
      <c r="J3" s="368"/>
      <c r="K3" s="67" t="s">
        <v>125</v>
      </c>
      <c r="L3" s="68" t="s">
        <v>194</v>
      </c>
      <c r="M3" s="366"/>
    </row>
    <row r="4" spans="2:13" ht="12.75" customHeight="1" thickTop="1" x14ac:dyDescent="0.2">
      <c r="B4" s="57" t="str">
        <f>IF('Step 2-Demand Reduction'!C30="","",'Step 2-Demand Reduction'!C30)</f>
        <v>Demand reduction</v>
      </c>
      <c r="C4" s="58" t="str">
        <f>IF('Step 2-Demand Reduction'!D30="","",'Step 2-Demand Reduction'!D30)</f>
        <v>Wastewater heat recovery</v>
      </c>
      <c r="D4" s="58" t="str">
        <f>IF('Step 2-Demand Reduction'!E30="","",'Step 2-Demand Reduction'!E30)</f>
        <v>NaturalGas</v>
      </c>
      <c r="E4" s="58"/>
      <c r="F4" s="55"/>
      <c r="G4" s="55"/>
      <c r="H4" s="59">
        <f>IF('Step 2-Demand Reduction'!F30=0,"",'Step 2-Demand Reduction'!F30)</f>
        <v>240000</v>
      </c>
      <c r="I4" s="55">
        <f>IFERROR(IF(D4="All",('Step 1-Emissions'!$F$33/'Step 1-Emissions'!$E$33)*H4,_xlfn.XLOOKUP(D4,'Admin - to be hidden'!$B$29:$B$38,'Admin - to be hidden'!$E$29:$E$38)*'Master table'!H4/1000),"")</f>
        <v>48.422179344000007</v>
      </c>
      <c r="J4" s="60">
        <f>'Step 2-Demand Reduction'!G30</f>
        <v>20000</v>
      </c>
      <c r="K4" s="60">
        <f>IF('Step 2-Demand Reduction'!H30=0,"",'Step 2-Demand Reduction'!H30)</f>
        <v>170000</v>
      </c>
      <c r="L4" s="58" t="str">
        <f>IF('Step 2-Demand Reduction'!I30="","",'Step 2-Demand Reduction'!I30)</f>
        <v>Yes</v>
      </c>
      <c r="M4" s="61">
        <f>IF('Step 2-Demand Reduction'!J30="","",'Step 2-Demand Reduction'!J30)</f>
        <v>2026</v>
      </c>
    </row>
    <row r="5" spans="2:13" x14ac:dyDescent="0.2">
      <c r="B5" s="62" t="str">
        <f>IF('Step 2-Demand Reduction'!C31="","",'Step 2-Demand Reduction'!C31)</f>
        <v>Energy efficiency</v>
      </c>
      <c r="C5" t="str">
        <f>IF('Step 2-Demand Reduction'!D31="","",'Step 2-Demand Reduction'!D31)</f>
        <v>Install VSDs</v>
      </c>
      <c r="D5" t="str">
        <f>IF('Step 2-Demand Reduction'!E31="","",'Step 2-Demand Reduction'!E31)</f>
        <v>Electricity</v>
      </c>
      <c r="F5" s="55"/>
      <c r="G5" s="55"/>
      <c r="H5" s="55">
        <f>IF('Step 2-Demand Reduction'!F31=0,"",'Step 2-Demand Reduction'!F31)</f>
        <v>55000</v>
      </c>
      <c r="I5" s="55">
        <f>IFERROR(IF(D5="All",('Step 1-Emissions'!$F$33/'Step 1-Emissions'!$E$33)*H5,_xlfn.XLOOKUP(D5,'Admin - to be hidden'!$B$29:$B$38,'Admin - to be hidden'!$E$29:$E$38)*'Master table'!H5/1000),"")</f>
        <v>4.3023085544999997</v>
      </c>
      <c r="J5" s="56">
        <f>'Step 2-Demand Reduction'!G31</f>
        <v>11000</v>
      </c>
      <c r="K5" s="56">
        <f>IF('Step 2-Demand Reduction'!H31=0,"",'Step 2-Demand Reduction'!H31)</f>
        <v>80000</v>
      </c>
      <c r="L5" t="str">
        <f>IF('Step 2-Demand Reduction'!I31="","",'Step 2-Demand Reduction'!I31)</f>
        <v>Yes</v>
      </c>
      <c r="M5" s="63">
        <f>IF('Step 2-Demand Reduction'!J31="","",'Step 2-Demand Reduction'!J31)</f>
        <v>2026</v>
      </c>
    </row>
    <row r="6" spans="2:13" x14ac:dyDescent="0.2">
      <c r="B6" s="62" t="str">
        <f>IF('Step 2-Demand Reduction'!C32="","",'Step 2-Demand Reduction'!C32)</f>
        <v>Energy efficiency</v>
      </c>
      <c r="C6" t="str">
        <f>IF('Step 2-Demand Reduction'!D32="","",'Step 2-Demand Reduction'!D32)</f>
        <v>Insulate pipe sections</v>
      </c>
      <c r="D6" t="str">
        <f>IF('Step 2-Demand Reduction'!E32="","",'Step 2-Demand Reduction'!E32)</f>
        <v>NaturalGas</v>
      </c>
      <c r="F6" s="55"/>
      <c r="G6" s="55"/>
      <c r="H6" s="55">
        <f>IF('Step 2-Demand Reduction'!F32=0,"",'Step 2-Demand Reduction'!F32)</f>
        <v>30000</v>
      </c>
      <c r="I6" s="55">
        <f>IFERROR(IF(D6="All",('Step 1-Emissions'!$F$33/'Step 1-Emissions'!$E$33)*H6,_xlfn.XLOOKUP(D6,'Admin - to be hidden'!$B$29:$B$38,'Admin - to be hidden'!$E$29:$E$38)*'Master table'!H6/1000),"")</f>
        <v>6.0527724180000009</v>
      </c>
      <c r="J6" s="56">
        <f>'Step 2-Demand Reduction'!G32</f>
        <v>1565.9999999999989</v>
      </c>
      <c r="K6" s="56">
        <f>IF('Step 2-Demand Reduction'!H32=0,"",'Step 2-Demand Reduction'!H32)</f>
        <v>10000</v>
      </c>
      <c r="L6" t="str">
        <f>IF('Step 2-Demand Reduction'!I32="","",'Step 2-Demand Reduction'!I32)</f>
        <v>Yes</v>
      </c>
      <c r="M6" s="63">
        <f>IF('Step 2-Demand Reduction'!J32="","",'Step 2-Demand Reduction'!J32)</f>
        <v>2027</v>
      </c>
    </row>
    <row r="7" spans="2:13" x14ac:dyDescent="0.2">
      <c r="B7" s="62" t="str">
        <f>IF('Step 2-Demand Reduction'!C33="","",'Step 2-Demand Reduction'!C33)</f>
        <v>Demand reduction</v>
      </c>
      <c r="C7" t="str">
        <f>IF('Step 2-Demand Reduction'!D33="","",'Step 2-Demand Reduction'!D33)</f>
        <v>Preheat boiler combustion air</v>
      </c>
      <c r="D7" t="str">
        <f>IF('Step 2-Demand Reduction'!E33="","",'Step 2-Demand Reduction'!E33)</f>
        <v>NaturalGas</v>
      </c>
      <c r="F7" s="55"/>
      <c r="G7" s="55"/>
      <c r="H7" s="55">
        <f>IF('Step 2-Demand Reduction'!F33=0,"",'Step 2-Demand Reduction'!F33)</f>
        <v>12000</v>
      </c>
      <c r="I7" s="55">
        <f>IFERROR(IF(D7="All",('Step 1-Emissions'!$F$33/'Step 1-Emissions'!$E$33)*H7,_xlfn.XLOOKUP(D7,'Admin - to be hidden'!$B$29:$B$38,'Admin - to be hidden'!$E$29:$E$38)*'Master table'!H7/1000),"")</f>
        <v>2.4211089671999999</v>
      </c>
      <c r="J7" s="56">
        <f>'Step 2-Demand Reduction'!G33</f>
        <v>626.39999999999952</v>
      </c>
      <c r="K7" s="56">
        <f>IF('Step 2-Demand Reduction'!H33=0,"",'Step 2-Demand Reduction'!H33)</f>
        <v>18000</v>
      </c>
      <c r="L7" t="str">
        <f>IF('Step 2-Demand Reduction'!I33="","",'Step 2-Demand Reduction'!I33)</f>
        <v>No</v>
      </c>
      <c r="M7" s="63">
        <f>IF('Step 2-Demand Reduction'!J33="","",'Step 2-Demand Reduction'!J33)</f>
        <v>2028</v>
      </c>
    </row>
    <row r="8" spans="2:13" x14ac:dyDescent="0.2">
      <c r="B8" s="62" t="str">
        <f>IF('Step 2-Demand Reduction'!C34="","",'Step 2-Demand Reduction'!C34)</f>
        <v>Process change</v>
      </c>
      <c r="C8" t="str">
        <f>IF('Step 2-Demand Reduction'!D34="","",'Step 2-Demand Reduction'!D34)</f>
        <v>Reduce process temperature</v>
      </c>
      <c r="D8" t="str">
        <f>IF('Step 2-Demand Reduction'!E34="","",'Step 2-Demand Reduction'!E34)</f>
        <v>NaturalGas</v>
      </c>
      <c r="F8" s="55"/>
      <c r="G8" s="55"/>
      <c r="H8" s="55">
        <f>IF('Step 2-Demand Reduction'!F34=0,"",'Step 2-Demand Reduction'!F34)</f>
        <v>74000</v>
      </c>
      <c r="I8" s="55">
        <f>IFERROR(IF(D8="All",('Step 1-Emissions'!$F$33/'Step 1-Emissions'!$E$33)*H8,_xlfn.XLOOKUP(D8,'Admin - to be hidden'!$B$29:$B$38,'Admin - to be hidden'!$E$29:$E$38)*'Master table'!H8/1000),"")</f>
        <v>14.930171964400001</v>
      </c>
      <c r="J8" s="56">
        <f>'Step 2-Demand Reduction'!G34</f>
        <v>3862.799999999997</v>
      </c>
      <c r="K8" s="56">
        <f>IF('Step 2-Demand Reduction'!H34=0,"",'Step 2-Demand Reduction'!H34)</f>
        <v>20000</v>
      </c>
      <c r="L8" t="str">
        <f>IF('Step 2-Demand Reduction'!I34="","",'Step 2-Demand Reduction'!I34)</f>
        <v>Yes</v>
      </c>
      <c r="M8" s="63">
        <f>IF('Step 2-Demand Reduction'!J34="","",'Step 2-Demand Reduction'!J34)</f>
        <v>2027</v>
      </c>
    </row>
    <row r="9" spans="2:13" x14ac:dyDescent="0.2">
      <c r="B9" s="62" t="str">
        <f>IF('Step 2-Demand Reduction'!C35="","",'Step 2-Demand Reduction'!C35)</f>
        <v/>
      </c>
      <c r="C9" t="str">
        <f>IF('Step 2-Demand Reduction'!D35="","",'Step 2-Demand Reduction'!D35)</f>
        <v/>
      </c>
      <c r="D9" t="str">
        <f>IF('Step 2-Demand Reduction'!E35="","",'Step 2-Demand Reduction'!E35)</f>
        <v/>
      </c>
      <c r="F9" s="55"/>
      <c r="G9" s="55"/>
      <c r="H9" s="55" t="str">
        <f>IF('Step 2-Demand Reduction'!F35=0,"",'Step 2-Demand Reduction'!F35)</f>
        <v/>
      </c>
      <c r="I9" s="55" t="str">
        <f>IFERROR(IF(D9="All",('Step 1-Emissions'!$F$33/'Step 1-Emissions'!$E$33)*H9,_xlfn.XLOOKUP(D9,'Admin - to be hidden'!$B$29:$B$38,'Admin - to be hidden'!$E$29:$E$38)*'Master table'!H9/1000),"")</f>
        <v/>
      </c>
      <c r="J9" s="56">
        <f>'Step 2-Demand Reduction'!G35</f>
        <v>0</v>
      </c>
      <c r="K9" s="56" t="str">
        <f>IF('Step 2-Demand Reduction'!H35=0,"",'Step 2-Demand Reduction'!H35)</f>
        <v/>
      </c>
      <c r="L9" t="str">
        <f>IF('Step 2-Demand Reduction'!I35="","",'Step 2-Demand Reduction'!I35)</f>
        <v/>
      </c>
      <c r="M9" s="63" t="str">
        <f>IF('Step 2-Demand Reduction'!J35="","",'Step 2-Demand Reduction'!J35)</f>
        <v/>
      </c>
    </row>
    <row r="10" spans="2:13" x14ac:dyDescent="0.2">
      <c r="B10" s="62" t="str">
        <f>IF('Step 2-Demand Reduction'!C36="","",'Step 2-Demand Reduction'!C36)</f>
        <v/>
      </c>
      <c r="C10" t="str">
        <f>IF('Step 2-Demand Reduction'!D36="","",'Step 2-Demand Reduction'!D36)</f>
        <v/>
      </c>
      <c r="D10" t="str">
        <f>IF('Step 2-Demand Reduction'!E36="","",'Step 2-Demand Reduction'!E36)</f>
        <v/>
      </c>
      <c r="F10" s="55"/>
      <c r="G10" s="55"/>
      <c r="H10" s="55" t="str">
        <f>IF('Step 2-Demand Reduction'!F36=0,"",'Step 2-Demand Reduction'!F36)</f>
        <v/>
      </c>
      <c r="I10" s="55" t="str">
        <f>IFERROR(IF(D10="All",('Step 1-Emissions'!$F$33/'Step 1-Emissions'!$E$33)*H10,_xlfn.XLOOKUP(D10,'Admin - to be hidden'!$B$29:$B$38,'Admin - to be hidden'!$E$29:$E$38)*'Master table'!H10/1000),"")</f>
        <v/>
      </c>
      <c r="J10" s="56">
        <f>'Step 2-Demand Reduction'!G36</f>
        <v>0</v>
      </c>
      <c r="K10" s="56" t="str">
        <f>IF('Step 2-Demand Reduction'!H36=0,"",'Step 2-Demand Reduction'!H36)</f>
        <v/>
      </c>
      <c r="L10" t="str">
        <f>IF('Step 2-Demand Reduction'!I36="","",'Step 2-Demand Reduction'!I36)</f>
        <v/>
      </c>
      <c r="M10" s="63" t="str">
        <f>IF('Step 2-Demand Reduction'!J36="","",'Step 2-Demand Reduction'!J36)</f>
        <v/>
      </c>
    </row>
    <row r="11" spans="2:13" x14ac:dyDescent="0.2">
      <c r="B11" s="62" t="str">
        <f>IF('Step 2-Demand Reduction'!C37="","",'Step 2-Demand Reduction'!C37)</f>
        <v/>
      </c>
      <c r="C11" t="str">
        <f>IF('Step 2-Demand Reduction'!D37="","",'Step 2-Demand Reduction'!D37)</f>
        <v/>
      </c>
      <c r="D11" t="str">
        <f>IF('Step 2-Demand Reduction'!E37="","",'Step 2-Demand Reduction'!E37)</f>
        <v/>
      </c>
      <c r="F11" s="55"/>
      <c r="G11" s="55"/>
      <c r="H11" s="55" t="str">
        <f>IF('Step 2-Demand Reduction'!F37=0,"",'Step 2-Demand Reduction'!F37)</f>
        <v/>
      </c>
      <c r="I11" s="55" t="str">
        <f>IFERROR(IF(D11="All",('Step 1-Emissions'!$F$33/'Step 1-Emissions'!$E$33)*H11,_xlfn.XLOOKUP(D11,'Admin - to be hidden'!$B$29:$B$38,'Admin - to be hidden'!$E$29:$E$38)*'Master table'!H11/1000),"")</f>
        <v/>
      </c>
      <c r="J11" s="56">
        <f>'Step 2-Demand Reduction'!G37</f>
        <v>0</v>
      </c>
      <c r="K11" s="56" t="str">
        <f>IF('Step 2-Demand Reduction'!H37=0,"",'Step 2-Demand Reduction'!H37)</f>
        <v/>
      </c>
      <c r="L11" t="str">
        <f>IF('Step 2-Demand Reduction'!I37="","",'Step 2-Demand Reduction'!I37)</f>
        <v/>
      </c>
      <c r="M11" s="63" t="str">
        <f>IF('Step 2-Demand Reduction'!J37="","",'Step 2-Demand Reduction'!J37)</f>
        <v/>
      </c>
    </row>
    <row r="12" spans="2:13" x14ac:dyDescent="0.2">
      <c r="B12" s="62" t="str">
        <f>IF('Step 2-Demand Reduction'!C38="","",'Step 2-Demand Reduction'!C38)</f>
        <v/>
      </c>
      <c r="C12" t="str">
        <f>IF('Step 2-Demand Reduction'!D38="","",'Step 2-Demand Reduction'!D38)</f>
        <v/>
      </c>
      <c r="D12" t="str">
        <f>IF('Step 2-Demand Reduction'!E38="","",'Step 2-Demand Reduction'!E38)</f>
        <v/>
      </c>
      <c r="F12" s="55"/>
      <c r="G12" s="55"/>
      <c r="H12" s="55" t="str">
        <f>IF('Step 2-Demand Reduction'!F38=0,"",'Step 2-Demand Reduction'!F38)</f>
        <v/>
      </c>
      <c r="I12" s="55" t="str">
        <f>IFERROR(IF(D12="All",('Step 1-Emissions'!$F$33/'Step 1-Emissions'!$E$33)*H12,_xlfn.XLOOKUP(D12,'Admin - to be hidden'!$B$29:$B$38,'Admin - to be hidden'!$E$29:$E$38)*'Master table'!H12/1000),"")</f>
        <v/>
      </c>
      <c r="J12" s="56">
        <f>'Step 2-Demand Reduction'!G38</f>
        <v>0</v>
      </c>
      <c r="K12" s="56" t="str">
        <f>IF('Step 2-Demand Reduction'!H38=0,"",'Step 2-Demand Reduction'!H38)</f>
        <v/>
      </c>
      <c r="L12" t="str">
        <f>IF('Step 2-Demand Reduction'!I38="","",'Step 2-Demand Reduction'!I38)</f>
        <v/>
      </c>
      <c r="M12" s="63" t="str">
        <f>IF('Step 2-Demand Reduction'!J38="","",'Step 2-Demand Reduction'!J38)</f>
        <v/>
      </c>
    </row>
    <row r="13" spans="2:13" x14ac:dyDescent="0.2">
      <c r="B13" s="62" t="str">
        <f>IF('Step 2-Demand Reduction'!C39="","",'Step 2-Demand Reduction'!C39)</f>
        <v/>
      </c>
      <c r="C13" t="str">
        <f>IF('Step 2-Demand Reduction'!D39="","",'Step 2-Demand Reduction'!D39)</f>
        <v/>
      </c>
      <c r="D13" t="str">
        <f>IF('Step 2-Demand Reduction'!E39="","",'Step 2-Demand Reduction'!E39)</f>
        <v/>
      </c>
      <c r="F13" s="55"/>
      <c r="G13" s="55"/>
      <c r="H13" s="55" t="str">
        <f>IF('Step 2-Demand Reduction'!F39=0,"",'Step 2-Demand Reduction'!F39)</f>
        <v/>
      </c>
      <c r="I13" s="55" t="str">
        <f>IFERROR(IF(D13="All",('Step 1-Emissions'!$F$33/'Step 1-Emissions'!$E$33)*H13,_xlfn.XLOOKUP(D13,'Admin - to be hidden'!$B$29:$B$38,'Admin - to be hidden'!$E$29:$E$38)*'Master table'!H13/1000),"")</f>
        <v/>
      </c>
      <c r="J13" s="56">
        <f>'Step 2-Demand Reduction'!G39</f>
        <v>0</v>
      </c>
      <c r="K13" s="56" t="str">
        <f>IF('Step 2-Demand Reduction'!H39=0,"",'Step 2-Demand Reduction'!H39)</f>
        <v/>
      </c>
      <c r="L13" t="str">
        <f>IF('Step 2-Demand Reduction'!I39="","",'Step 2-Demand Reduction'!I39)</f>
        <v/>
      </c>
      <c r="M13" s="63" t="str">
        <f>IF('Step 2-Demand Reduction'!J39="","",'Step 2-Demand Reduction'!J39)</f>
        <v/>
      </c>
    </row>
    <row r="14" spans="2:13" x14ac:dyDescent="0.2">
      <c r="B14" s="62" t="str">
        <f>IF('Step 2-Demand Reduction'!C40="","",'Step 2-Demand Reduction'!C40)</f>
        <v/>
      </c>
      <c r="C14" t="str">
        <f>IF('Step 2-Demand Reduction'!D40="","",'Step 2-Demand Reduction'!D40)</f>
        <v/>
      </c>
      <c r="D14" t="str">
        <f>IF('Step 2-Demand Reduction'!E40="","",'Step 2-Demand Reduction'!E40)</f>
        <v/>
      </c>
      <c r="F14" s="55"/>
      <c r="G14" s="55"/>
      <c r="H14" s="55" t="str">
        <f>IF('Step 2-Demand Reduction'!F40=0,"",'Step 2-Demand Reduction'!F40)</f>
        <v/>
      </c>
      <c r="I14" s="55" t="str">
        <f>IFERROR(IF(D14="All",('Step 1-Emissions'!$F$33/'Step 1-Emissions'!$E$33)*H14,_xlfn.XLOOKUP(D14,'Admin - to be hidden'!$B$29:$B$38,'Admin - to be hidden'!$E$29:$E$38)*'Master table'!H14/1000),"")</f>
        <v/>
      </c>
      <c r="J14" s="56">
        <f>'Step 2-Demand Reduction'!G40</f>
        <v>0</v>
      </c>
      <c r="K14" s="56" t="str">
        <f>IF('Step 2-Demand Reduction'!H40=0,"",'Step 2-Demand Reduction'!H40)</f>
        <v/>
      </c>
      <c r="L14" t="str">
        <f>IF('Step 2-Demand Reduction'!I40="","",'Step 2-Demand Reduction'!I40)</f>
        <v/>
      </c>
      <c r="M14" s="63" t="str">
        <f>IF('Step 2-Demand Reduction'!J40="","",'Step 2-Demand Reduction'!J40)</f>
        <v/>
      </c>
    </row>
    <row r="15" spans="2:13" x14ac:dyDescent="0.2">
      <c r="B15" s="62" t="str">
        <f>IF('Step 2-Demand Reduction'!C41="","",'Step 2-Demand Reduction'!C41)</f>
        <v/>
      </c>
      <c r="C15" t="str">
        <f>IF('Step 2-Demand Reduction'!D41="","",'Step 2-Demand Reduction'!D41)</f>
        <v/>
      </c>
      <c r="D15" t="str">
        <f>IF('Step 2-Demand Reduction'!E41="","",'Step 2-Demand Reduction'!E41)</f>
        <v/>
      </c>
      <c r="F15" s="55"/>
      <c r="G15" s="55"/>
      <c r="H15" s="55" t="str">
        <f>IF('Step 2-Demand Reduction'!F41=0,"",'Step 2-Demand Reduction'!F41)</f>
        <v/>
      </c>
      <c r="I15" s="55" t="str">
        <f>IFERROR(IF(D15="All",('Step 1-Emissions'!$F$33/'Step 1-Emissions'!$E$33)*H15,_xlfn.XLOOKUP(D15,'Admin - to be hidden'!$B$29:$B$38,'Admin - to be hidden'!$E$29:$E$38)*'Master table'!H15/1000),"")</f>
        <v/>
      </c>
      <c r="J15" s="56">
        <f>'Step 2-Demand Reduction'!G41</f>
        <v>0</v>
      </c>
      <c r="K15" s="56" t="str">
        <f>IF('Step 2-Demand Reduction'!H41=0,"",'Step 2-Demand Reduction'!H41)</f>
        <v/>
      </c>
      <c r="L15" t="str">
        <f>IF('Step 2-Demand Reduction'!I41="","",'Step 2-Demand Reduction'!I41)</f>
        <v/>
      </c>
      <c r="M15" s="63" t="str">
        <f>IF('Step 2-Demand Reduction'!J41="","",'Step 2-Demand Reduction'!J41)</f>
        <v/>
      </c>
    </row>
    <row r="16" spans="2:13" x14ac:dyDescent="0.2">
      <c r="B16" s="62" t="str">
        <f>IF('Step 2-Demand Reduction'!C42="","",'Step 2-Demand Reduction'!C42)</f>
        <v/>
      </c>
      <c r="C16" t="str">
        <f>IF('Step 2-Demand Reduction'!D42="","",'Step 2-Demand Reduction'!D42)</f>
        <v/>
      </c>
      <c r="D16" t="str">
        <f>IF('Step 2-Demand Reduction'!E42="","",'Step 2-Demand Reduction'!E42)</f>
        <v/>
      </c>
      <c r="F16" s="55"/>
      <c r="G16" s="55"/>
      <c r="H16" s="55" t="str">
        <f>IF('Step 2-Demand Reduction'!F42=0,"",'Step 2-Demand Reduction'!F42)</f>
        <v/>
      </c>
      <c r="I16" s="55" t="str">
        <f>IFERROR(IF(D16="All",('Step 1-Emissions'!$F$33/'Step 1-Emissions'!$E$33)*H16,_xlfn.XLOOKUP(D16,'Admin - to be hidden'!$B$29:$B$38,'Admin - to be hidden'!$E$29:$E$38)*'Master table'!H16/1000),"")</f>
        <v/>
      </c>
      <c r="J16" s="56">
        <f>'Step 2-Demand Reduction'!G42</f>
        <v>0</v>
      </c>
      <c r="K16" s="56" t="str">
        <f>IF('Step 2-Demand Reduction'!H42=0,"",'Step 2-Demand Reduction'!H42)</f>
        <v/>
      </c>
      <c r="L16" t="str">
        <f>IF('Step 2-Demand Reduction'!I42="","",'Step 2-Demand Reduction'!I42)</f>
        <v/>
      </c>
      <c r="M16" s="63" t="str">
        <f>IF('Step 2-Demand Reduction'!J42="","",'Step 2-Demand Reduction'!J42)</f>
        <v/>
      </c>
    </row>
    <row r="17" spans="2:13" x14ac:dyDescent="0.2">
      <c r="B17" s="62" t="str">
        <f>IF('Step 2-Demand Reduction'!C43="","",'Step 2-Demand Reduction'!C43)</f>
        <v/>
      </c>
      <c r="C17" t="str">
        <f>IF('Step 2-Demand Reduction'!D43="","",'Step 2-Demand Reduction'!D43)</f>
        <v/>
      </c>
      <c r="D17" t="str">
        <f>IF('Step 2-Demand Reduction'!E43="","",'Step 2-Demand Reduction'!E43)</f>
        <v/>
      </c>
      <c r="F17" s="55"/>
      <c r="G17" s="55"/>
      <c r="H17" s="55" t="str">
        <f>IF('Step 2-Demand Reduction'!F43=0,"",'Step 2-Demand Reduction'!F43)</f>
        <v/>
      </c>
      <c r="I17" s="55" t="str">
        <f>IFERROR(IF(D17="All",('Step 1-Emissions'!$F$33/'Step 1-Emissions'!$E$33)*H17,_xlfn.XLOOKUP(D17,'Admin - to be hidden'!$B$29:$B$38,'Admin - to be hidden'!$E$29:$E$38)*'Master table'!H17/1000),"")</f>
        <v/>
      </c>
      <c r="J17" s="56">
        <f>'Step 2-Demand Reduction'!G43</f>
        <v>0</v>
      </c>
      <c r="K17" s="56" t="str">
        <f>IF('Step 2-Demand Reduction'!H43=0,"",'Step 2-Demand Reduction'!H43)</f>
        <v/>
      </c>
      <c r="L17" t="str">
        <f>IF('Step 2-Demand Reduction'!I43="","",'Step 2-Demand Reduction'!I43)</f>
        <v/>
      </c>
      <c r="M17" s="63" t="str">
        <f>IF('Step 2-Demand Reduction'!J43="","",'Step 2-Demand Reduction'!J43)</f>
        <v/>
      </c>
    </row>
    <row r="18" spans="2:13" x14ac:dyDescent="0.2">
      <c r="B18" s="62" t="str">
        <f>IF('Step 2-Demand Reduction'!C44="","",'Step 2-Demand Reduction'!C44)</f>
        <v/>
      </c>
      <c r="C18" t="str">
        <f>IF('Step 2-Demand Reduction'!D44="","",'Step 2-Demand Reduction'!D44)</f>
        <v/>
      </c>
      <c r="D18" t="str">
        <f>IF('Step 2-Demand Reduction'!E44="","",'Step 2-Demand Reduction'!E44)</f>
        <v/>
      </c>
      <c r="F18" s="55"/>
      <c r="G18" s="55"/>
      <c r="H18" s="55" t="str">
        <f>IF('Step 2-Demand Reduction'!F44=0,"",'Step 2-Demand Reduction'!F44)</f>
        <v/>
      </c>
      <c r="I18" s="55" t="str">
        <f>IFERROR(IF(D18="All",('Step 1-Emissions'!$F$33/'Step 1-Emissions'!$E$33)*H18,_xlfn.XLOOKUP(D18,'Admin - to be hidden'!$B$29:$B$38,'Admin - to be hidden'!$E$29:$E$38)*'Master table'!H18/1000),"")</f>
        <v/>
      </c>
      <c r="J18" s="56">
        <f>'Step 2-Demand Reduction'!G44</f>
        <v>0</v>
      </c>
      <c r="K18" s="56" t="str">
        <f>IF('Step 2-Demand Reduction'!H44=0,"",'Step 2-Demand Reduction'!H44)</f>
        <v/>
      </c>
      <c r="L18" t="str">
        <f>IF('Step 2-Demand Reduction'!I44="","",'Step 2-Demand Reduction'!I44)</f>
        <v/>
      </c>
      <c r="M18" s="63" t="str">
        <f>IF('Step 2-Demand Reduction'!J44="","",'Step 2-Demand Reduction'!J44)</f>
        <v/>
      </c>
    </row>
    <row r="19" spans="2:13" x14ac:dyDescent="0.2">
      <c r="B19" s="62" t="str">
        <f>IF('Step 2-Demand Reduction'!C45="","",'Step 2-Demand Reduction'!C45)</f>
        <v/>
      </c>
      <c r="C19" t="str">
        <f>IF('Step 2-Demand Reduction'!D45="","",'Step 2-Demand Reduction'!D45)</f>
        <v/>
      </c>
      <c r="D19" t="str">
        <f>IF('Step 2-Demand Reduction'!E45="","",'Step 2-Demand Reduction'!E45)</f>
        <v/>
      </c>
      <c r="F19" s="55"/>
      <c r="G19" s="55"/>
      <c r="H19" s="55" t="str">
        <f>IF('Step 2-Demand Reduction'!F45=0,"",'Step 2-Demand Reduction'!F45)</f>
        <v/>
      </c>
      <c r="I19" s="55" t="str">
        <f>IFERROR(IF(D19="All",('Step 1-Emissions'!$F$33/'Step 1-Emissions'!$E$33)*H19,_xlfn.XLOOKUP(D19,'Admin - to be hidden'!$B$29:$B$38,'Admin - to be hidden'!$E$29:$E$38)*'Master table'!H19/1000),"")</f>
        <v/>
      </c>
      <c r="J19" s="56">
        <f>'Step 2-Demand Reduction'!G45</f>
        <v>0</v>
      </c>
      <c r="K19" s="56" t="str">
        <f>IF('Step 2-Demand Reduction'!H45=0,"",'Step 2-Demand Reduction'!H45)</f>
        <v/>
      </c>
      <c r="L19" t="str">
        <f>IF('Step 2-Demand Reduction'!I45="","",'Step 2-Demand Reduction'!I45)</f>
        <v/>
      </c>
      <c r="M19" s="63" t="str">
        <f>IF('Step 2-Demand Reduction'!J45="","",'Step 2-Demand Reduction'!J45)</f>
        <v/>
      </c>
    </row>
    <row r="20" spans="2:13" x14ac:dyDescent="0.2">
      <c r="B20" s="62" t="str">
        <f>IF('Step 2-Demand Reduction'!C46="","",'Step 2-Demand Reduction'!C46)</f>
        <v/>
      </c>
      <c r="C20" t="str">
        <f>IF('Step 2-Demand Reduction'!D46="","",'Step 2-Demand Reduction'!D46)</f>
        <v/>
      </c>
      <c r="D20" t="str">
        <f>IF('Step 2-Demand Reduction'!E46="","",'Step 2-Demand Reduction'!E46)</f>
        <v/>
      </c>
      <c r="F20" s="55"/>
      <c r="G20" s="55"/>
      <c r="H20" s="55" t="str">
        <f>IF('Step 2-Demand Reduction'!F46=0,"",'Step 2-Demand Reduction'!F46)</f>
        <v/>
      </c>
      <c r="I20" s="55" t="str">
        <f>IFERROR(IF(D20="All",('Step 1-Emissions'!$F$33/'Step 1-Emissions'!$E$33)*H20,_xlfn.XLOOKUP(D20,'Admin - to be hidden'!$B$29:$B$38,'Admin - to be hidden'!$E$29:$E$38)*'Master table'!H20/1000),"")</f>
        <v/>
      </c>
      <c r="J20" s="56">
        <f>'Step 2-Demand Reduction'!G46</f>
        <v>0</v>
      </c>
      <c r="K20" s="56" t="str">
        <f>IF('Step 2-Demand Reduction'!H46=0,"",'Step 2-Demand Reduction'!H46)</f>
        <v/>
      </c>
      <c r="L20" t="str">
        <f>IF('Step 2-Demand Reduction'!I46="","",'Step 2-Demand Reduction'!I46)</f>
        <v/>
      </c>
      <c r="M20" s="63" t="str">
        <f>IF('Step 2-Demand Reduction'!J46="","",'Step 2-Demand Reduction'!J46)</f>
        <v/>
      </c>
    </row>
    <row r="21" spans="2:13" x14ac:dyDescent="0.2">
      <c r="B21" s="62" t="str">
        <f>IF('Step 2-Demand Reduction'!C47="","",'Step 2-Demand Reduction'!C47)</f>
        <v/>
      </c>
      <c r="C21" t="str">
        <f>IF('Step 2-Demand Reduction'!D47="","",'Step 2-Demand Reduction'!D47)</f>
        <v/>
      </c>
      <c r="D21" t="str">
        <f>IF('Step 2-Demand Reduction'!E47="","",'Step 2-Demand Reduction'!E47)</f>
        <v/>
      </c>
      <c r="F21" s="55"/>
      <c r="G21" s="55"/>
      <c r="H21" s="55" t="str">
        <f>IF('Step 2-Demand Reduction'!F47=0,"",'Step 2-Demand Reduction'!F47)</f>
        <v/>
      </c>
      <c r="I21" s="55" t="str">
        <f>IFERROR(IF(D21="All",('Step 1-Emissions'!$F$33/'Step 1-Emissions'!$E$33)*H21,_xlfn.XLOOKUP(D21,'Admin - to be hidden'!$B$29:$B$38,'Admin - to be hidden'!$E$29:$E$38)*'Master table'!H21/1000),"")</f>
        <v/>
      </c>
      <c r="J21" s="56">
        <f>'Step 2-Demand Reduction'!G47</f>
        <v>0</v>
      </c>
      <c r="K21" s="56" t="str">
        <f>IF('Step 2-Demand Reduction'!H47=0,"",'Step 2-Demand Reduction'!H47)</f>
        <v/>
      </c>
      <c r="L21" t="str">
        <f>IF('Step 2-Demand Reduction'!I47="","",'Step 2-Demand Reduction'!I47)</f>
        <v/>
      </c>
      <c r="M21" s="63" t="str">
        <f>IF('Step 2-Demand Reduction'!J47="","",'Step 2-Demand Reduction'!J47)</f>
        <v/>
      </c>
    </row>
    <row r="22" spans="2:13" x14ac:dyDescent="0.2">
      <c r="B22" s="62" t="str">
        <f>IF('Step 2-Demand Reduction'!C48="","",'Step 2-Demand Reduction'!C48)</f>
        <v/>
      </c>
      <c r="C22" t="str">
        <f>IF('Step 2-Demand Reduction'!D48="","",'Step 2-Demand Reduction'!D48)</f>
        <v/>
      </c>
      <c r="D22" t="str">
        <f>IF('Step 2-Demand Reduction'!E48="","",'Step 2-Demand Reduction'!E48)</f>
        <v/>
      </c>
      <c r="F22" s="55"/>
      <c r="G22" s="55"/>
      <c r="H22" s="55" t="str">
        <f>IF('Step 2-Demand Reduction'!F48=0,"",'Step 2-Demand Reduction'!F48)</f>
        <v/>
      </c>
      <c r="I22" s="55" t="str">
        <f>IFERROR(IF(D22="All",('Step 1-Emissions'!$F$33/'Step 1-Emissions'!$E$33)*H22,_xlfn.XLOOKUP(D22,'Admin - to be hidden'!$B$29:$B$38,'Admin - to be hidden'!$E$29:$E$38)*'Master table'!H22/1000),"")</f>
        <v/>
      </c>
      <c r="J22" s="56">
        <f>'Step 2-Demand Reduction'!G48</f>
        <v>0</v>
      </c>
      <c r="K22" s="56" t="str">
        <f>IF('Step 2-Demand Reduction'!H48=0,"",'Step 2-Demand Reduction'!H48)</f>
        <v/>
      </c>
      <c r="L22" t="str">
        <f>IF('Step 2-Demand Reduction'!I48="","",'Step 2-Demand Reduction'!I48)</f>
        <v/>
      </c>
      <c r="M22" s="63" t="str">
        <f>IF('Step 2-Demand Reduction'!J48="","",'Step 2-Demand Reduction'!J48)</f>
        <v/>
      </c>
    </row>
    <row r="23" spans="2:13" x14ac:dyDescent="0.2">
      <c r="B23" s="62" t="str">
        <f>IF('Step 2-Demand Reduction'!C49="","",'Step 2-Demand Reduction'!C49)</f>
        <v/>
      </c>
      <c r="C23" t="str">
        <f>IF('Step 2-Demand Reduction'!D49="","",'Step 2-Demand Reduction'!D49)</f>
        <v/>
      </c>
      <c r="D23" t="str">
        <f>IF('Step 2-Demand Reduction'!E49="","",'Step 2-Demand Reduction'!E49)</f>
        <v/>
      </c>
      <c r="F23" s="55"/>
      <c r="G23" s="55"/>
      <c r="H23" s="55" t="str">
        <f>IF('Step 2-Demand Reduction'!F49=0,"",'Step 2-Demand Reduction'!F49)</f>
        <v/>
      </c>
      <c r="I23" s="55" t="str">
        <f>IFERROR(IF(D23="All",('Step 1-Emissions'!$F$33/'Step 1-Emissions'!$E$33)*H23,_xlfn.XLOOKUP(D23,'Admin - to be hidden'!$B$29:$B$38,'Admin - to be hidden'!$E$29:$E$38)*'Master table'!H23/1000),"")</f>
        <v/>
      </c>
      <c r="J23" s="56">
        <f>'Step 2-Demand Reduction'!G49</f>
        <v>0</v>
      </c>
      <c r="K23" s="56" t="str">
        <f>IF('Step 2-Demand Reduction'!H49=0,"",'Step 2-Demand Reduction'!H49)</f>
        <v/>
      </c>
      <c r="L23" t="str">
        <f>IF('Step 2-Demand Reduction'!I49="","",'Step 2-Demand Reduction'!I49)</f>
        <v/>
      </c>
      <c r="M23" s="63" t="str">
        <f>IF('Step 2-Demand Reduction'!J49="","",'Step 2-Demand Reduction'!J49)</f>
        <v/>
      </c>
    </row>
    <row r="24" spans="2:13" x14ac:dyDescent="0.2">
      <c r="B24" s="62" t="str">
        <f>IF('Step 2a'!C30="","",'Step 2a'!C30)</f>
        <v/>
      </c>
      <c r="C24" t="str">
        <f>IF('Step 2a'!D30="","",'Step 2a'!D30)</f>
        <v/>
      </c>
      <c r="D24" t="str">
        <f>IF('Step 2a'!E30="","",'Step 2a'!E30)</f>
        <v/>
      </c>
      <c r="F24" s="55"/>
      <c r="G24" s="55"/>
      <c r="H24" s="55">
        <f>'Step 2a'!G30</f>
        <v>0</v>
      </c>
      <c r="I24" s="55" t="str">
        <f>IFERROR(IF(D24="All",('Step 1-Emissions'!$F$33/'Step 1-Emissions'!$E$33)*H24,_xlfn.XLOOKUP(D24,'Admin - to be hidden'!$B$29:$B$38,'Admin - to be hidden'!$E$29:$E$38)*'Master table'!H24/1000),"")</f>
        <v/>
      </c>
      <c r="J24" s="56">
        <f>'Step 2a'!H30</f>
        <v>0</v>
      </c>
      <c r="K24" s="56" t="str">
        <f>IF('Step 2a'!I30=0,"",'Step 2a'!I30)</f>
        <v/>
      </c>
      <c r="L24" t="str">
        <f>IF('Step 2a'!J30="","",'Step 2a'!J30)</f>
        <v/>
      </c>
      <c r="M24" s="63" t="str">
        <f>IF('Step 2a'!K30="","",'Step 2a'!K30)</f>
        <v/>
      </c>
    </row>
    <row r="25" spans="2:13" x14ac:dyDescent="0.2">
      <c r="B25" s="62" t="str">
        <f>IF('Step 2a'!C31="","",'Step 2a'!C31)</f>
        <v/>
      </c>
      <c r="C25" t="str">
        <f>IF('Step 2a'!D31="","",'Step 2a'!D31)</f>
        <v/>
      </c>
      <c r="D25" t="str">
        <f>IF('Step 2a'!E31="","",'Step 2a'!E31)</f>
        <v/>
      </c>
      <c r="F25" s="55"/>
      <c r="G25" s="55"/>
      <c r="H25" s="55" t="str">
        <f>'Step 2a'!G31</f>
        <v/>
      </c>
      <c r="I25" s="55" t="str">
        <f>IFERROR(IF(D25="All",('Step 1-Emissions'!$F$33/'Step 1-Emissions'!$E$33)*H25,_xlfn.XLOOKUP(D25,'Admin - to be hidden'!$B$29:$B$38,'Admin - to be hidden'!$E$29:$E$38)*'Master table'!H25/1000),"")</f>
        <v/>
      </c>
      <c r="J25" s="56" t="str">
        <f>'Step 2a'!H31</f>
        <v/>
      </c>
      <c r="K25" s="56" t="str">
        <f>IF('Step 2a'!I31=0,"",'Step 2a'!I31)</f>
        <v/>
      </c>
      <c r="L25" t="str">
        <f>IF('Step 2a'!J31="","",'Step 2a'!J31)</f>
        <v/>
      </c>
      <c r="M25" s="63" t="str">
        <f>IF('Step 2a'!K31="","",'Step 2a'!K31)</f>
        <v/>
      </c>
    </row>
    <row r="26" spans="2:13" x14ac:dyDescent="0.2">
      <c r="B26" s="62" t="str">
        <f>IF('Step 2a'!C32="","",'Step 2a'!C32)</f>
        <v/>
      </c>
      <c r="C26" t="str">
        <f>IF('Step 2a'!D32="","",'Step 2a'!D32)</f>
        <v/>
      </c>
      <c r="D26" t="str">
        <f>IF('Step 2a'!E32="","",'Step 2a'!E32)</f>
        <v/>
      </c>
      <c r="F26" s="55"/>
      <c r="G26" s="55"/>
      <c r="H26" s="55" t="str">
        <f>'Step 2a'!G32</f>
        <v/>
      </c>
      <c r="I26" s="55" t="str">
        <f>IFERROR(IF(D26="All",('Step 1-Emissions'!$F$33/'Step 1-Emissions'!$E$33)*H26,_xlfn.XLOOKUP(D26,'Admin - to be hidden'!$B$29:$B$38,'Admin - to be hidden'!$E$29:$E$38)*'Master table'!H26/1000),"")</f>
        <v/>
      </c>
      <c r="J26" s="56" t="str">
        <f>'Step 2a'!H32</f>
        <v/>
      </c>
      <c r="K26" s="56" t="str">
        <f>IF('Step 2a'!I32=0,"",'Step 2a'!I32)</f>
        <v/>
      </c>
      <c r="L26" t="str">
        <f>IF('Step 2a'!J32="","",'Step 2a'!J32)</f>
        <v/>
      </c>
      <c r="M26" s="63" t="str">
        <f>IF('Step 2a'!K32="","",'Step 2a'!K32)</f>
        <v/>
      </c>
    </row>
    <row r="27" spans="2:13" x14ac:dyDescent="0.2">
      <c r="B27" s="62" t="str">
        <f>IF('Step 2a'!C33="","",'Step 2a'!C33)</f>
        <v/>
      </c>
      <c r="C27" t="str">
        <f>IF('Step 2a'!D33="","",'Step 2a'!D33)</f>
        <v/>
      </c>
      <c r="D27" t="str">
        <f>IF('Step 2a'!E33="","",'Step 2a'!E33)</f>
        <v/>
      </c>
      <c r="F27" s="55"/>
      <c r="G27" s="55"/>
      <c r="H27" s="55" t="str">
        <f>'Step 2a'!G33</f>
        <v/>
      </c>
      <c r="I27" s="55" t="str">
        <f>IFERROR(IF(D27="All",('Step 1-Emissions'!$F$33/'Step 1-Emissions'!$E$33)*H27,_xlfn.XLOOKUP(D27,'Admin - to be hidden'!$B$29:$B$38,'Admin - to be hidden'!$E$29:$E$38)*'Master table'!H27/1000),"")</f>
        <v/>
      </c>
      <c r="J27" s="56" t="str">
        <f>'Step 2a'!H33</f>
        <v/>
      </c>
      <c r="K27" s="56" t="str">
        <f>IF('Step 2a'!I33=0,"",'Step 2a'!I33)</f>
        <v/>
      </c>
      <c r="L27" t="str">
        <f>IF('Step 2a'!J33="","",'Step 2a'!J33)</f>
        <v/>
      </c>
      <c r="M27" s="63" t="str">
        <f>IF('Step 2a'!K33="","",'Step 2a'!K33)</f>
        <v/>
      </c>
    </row>
    <row r="28" spans="2:13" x14ac:dyDescent="0.2">
      <c r="B28" s="62" t="str">
        <f>IF('Step 2a'!C34="","",'Step 2a'!C34)</f>
        <v/>
      </c>
      <c r="C28" t="str">
        <f>IF('Step 2a'!D34="","",'Step 2a'!D34)</f>
        <v/>
      </c>
      <c r="D28" t="str">
        <f>IF('Step 2a'!E34="","",'Step 2a'!E34)</f>
        <v/>
      </c>
      <c r="F28" s="55"/>
      <c r="G28" s="55"/>
      <c r="H28" s="55" t="str">
        <f>'Step 2a'!G34</f>
        <v/>
      </c>
      <c r="I28" s="55" t="str">
        <f>IFERROR(IF(D28="All",('Step 1-Emissions'!$F$33/'Step 1-Emissions'!$E$33)*H28,_xlfn.XLOOKUP(D28,'Admin - to be hidden'!$B$29:$B$38,'Admin - to be hidden'!$E$29:$E$38)*'Master table'!H28/1000),"")</f>
        <v/>
      </c>
      <c r="J28" s="56" t="str">
        <f>'Step 2a'!H34</f>
        <v/>
      </c>
      <c r="K28" s="56" t="str">
        <f>IF('Step 2a'!I34=0,"",'Step 2a'!I34)</f>
        <v/>
      </c>
      <c r="L28" t="str">
        <f>IF('Step 2a'!J34="","",'Step 2a'!J34)</f>
        <v/>
      </c>
      <c r="M28" s="63" t="str">
        <f>IF('Step 2a'!K34="","",'Step 2a'!K34)</f>
        <v/>
      </c>
    </row>
    <row r="29" spans="2:13" x14ac:dyDescent="0.2">
      <c r="B29" s="62" t="str">
        <f>IF('Step 2a'!C35="","",'Step 2a'!C35)</f>
        <v/>
      </c>
      <c r="C29" t="str">
        <f>IF('Step 2a'!D35="","",'Step 2a'!D35)</f>
        <v/>
      </c>
      <c r="D29" t="str">
        <f>IF('Step 2a'!E35="","",'Step 2a'!E35)</f>
        <v/>
      </c>
      <c r="F29" s="55"/>
      <c r="G29" s="55"/>
      <c r="H29" s="55" t="str">
        <f>'Step 2a'!G35</f>
        <v/>
      </c>
      <c r="I29" s="55" t="str">
        <f>IFERROR(IF(D29="All",('Step 1-Emissions'!$F$33/'Step 1-Emissions'!$E$33)*H29,_xlfn.XLOOKUP(D29,'Admin - to be hidden'!$B$29:$B$38,'Admin - to be hidden'!$E$29:$E$38)*'Master table'!H29/1000),"")</f>
        <v/>
      </c>
      <c r="J29" s="56" t="str">
        <f>'Step 2a'!H35</f>
        <v/>
      </c>
      <c r="K29" s="56" t="str">
        <f>IF('Step 2a'!I35=0,"",'Step 2a'!I35)</f>
        <v/>
      </c>
      <c r="L29" t="str">
        <f>IF('Step 2a'!J35="","",'Step 2a'!J35)</f>
        <v/>
      </c>
      <c r="M29" s="63" t="str">
        <f>IF('Step 2a'!K35="","",'Step 2a'!K35)</f>
        <v/>
      </c>
    </row>
    <row r="30" spans="2:13" x14ac:dyDescent="0.2">
      <c r="B30" s="62" t="str">
        <f>IF('Step 2a'!C36="","",'Step 2a'!C36)</f>
        <v/>
      </c>
      <c r="C30" t="str">
        <f>IF('Step 2a'!D36="","",'Step 2a'!D36)</f>
        <v/>
      </c>
      <c r="D30" t="str">
        <f>IF('Step 2a'!E36="","",'Step 2a'!E36)</f>
        <v/>
      </c>
      <c r="F30" s="55"/>
      <c r="G30" s="55"/>
      <c r="H30" s="55" t="str">
        <f>'Step 2a'!G36</f>
        <v/>
      </c>
      <c r="I30" s="55" t="str">
        <f>IFERROR(IF(D30="All",('Step 1-Emissions'!$F$33/'Step 1-Emissions'!$E$33)*H30,_xlfn.XLOOKUP(D30,'Admin - to be hidden'!$B$29:$B$38,'Admin - to be hidden'!$E$29:$E$38)*'Master table'!H30/1000),"")</f>
        <v/>
      </c>
      <c r="J30" s="56" t="str">
        <f>'Step 2a'!H36</f>
        <v/>
      </c>
      <c r="K30" s="56" t="str">
        <f>IF('Step 2a'!I36=0,"",'Step 2a'!I36)</f>
        <v/>
      </c>
      <c r="L30" t="str">
        <f>IF('Step 2a'!J36="","",'Step 2a'!J36)</f>
        <v/>
      </c>
      <c r="M30" s="63" t="str">
        <f>IF('Step 2a'!K36="","",'Step 2a'!K36)</f>
        <v/>
      </c>
    </row>
    <row r="31" spans="2:13" x14ac:dyDescent="0.2">
      <c r="B31" s="62" t="str">
        <f>IF('Step 2a'!C37="","",'Step 2a'!C37)</f>
        <v/>
      </c>
      <c r="C31" t="str">
        <f>IF('Step 2a'!D37="","",'Step 2a'!D37)</f>
        <v/>
      </c>
      <c r="D31" t="str">
        <f>IF('Step 2a'!E37="","",'Step 2a'!E37)</f>
        <v/>
      </c>
      <c r="F31" s="55"/>
      <c r="G31" s="55"/>
      <c r="H31" s="55" t="str">
        <f>'Step 2a'!G37</f>
        <v/>
      </c>
      <c r="I31" s="55" t="str">
        <f>IFERROR(IF(D31="All",('Step 1-Emissions'!$F$33/'Step 1-Emissions'!$E$33)*H31,_xlfn.XLOOKUP(D31,'Admin - to be hidden'!$B$29:$B$38,'Admin - to be hidden'!$E$29:$E$38)*'Master table'!H31/1000),"")</f>
        <v/>
      </c>
      <c r="J31" s="56" t="str">
        <f>'Step 2a'!H37</f>
        <v/>
      </c>
      <c r="K31" s="56" t="str">
        <f>IF('Step 2a'!I37=0,"",'Step 2a'!I37)</f>
        <v/>
      </c>
      <c r="L31" t="str">
        <f>IF('Step 2a'!J37="","",'Step 2a'!J37)</f>
        <v/>
      </c>
      <c r="M31" s="63" t="str">
        <f>IF('Step 2a'!K37="","",'Step 2a'!K37)</f>
        <v/>
      </c>
    </row>
    <row r="32" spans="2:13" x14ac:dyDescent="0.2">
      <c r="B32" s="62" t="str">
        <f>IF('Step 2a'!C38="","",'Step 2a'!C38)</f>
        <v/>
      </c>
      <c r="C32" t="str">
        <f>IF('Step 2a'!D38="","",'Step 2a'!D38)</f>
        <v/>
      </c>
      <c r="D32" t="str">
        <f>IF('Step 2a'!E38="","",'Step 2a'!E38)</f>
        <v/>
      </c>
      <c r="F32" s="55"/>
      <c r="G32" s="55"/>
      <c r="H32" s="55" t="str">
        <f>'Step 2a'!G38</f>
        <v/>
      </c>
      <c r="I32" s="55" t="str">
        <f>IFERROR(IF(D32="All",('Step 1-Emissions'!$F$33/'Step 1-Emissions'!$E$33)*H32,_xlfn.XLOOKUP(D32,'Admin - to be hidden'!$B$29:$B$38,'Admin - to be hidden'!$E$29:$E$38)*'Master table'!H32/1000),"")</f>
        <v/>
      </c>
      <c r="J32" s="56" t="str">
        <f>'Step 2a'!H38</f>
        <v/>
      </c>
      <c r="K32" s="56" t="str">
        <f>IF('Step 2a'!I38=0,"",'Step 2a'!I38)</f>
        <v/>
      </c>
      <c r="L32" t="str">
        <f>IF('Step 2a'!J38="","",'Step 2a'!J38)</f>
        <v/>
      </c>
      <c r="M32" s="63" t="str">
        <f>IF('Step 2a'!K38="","",'Step 2a'!K38)</f>
        <v/>
      </c>
    </row>
    <row r="33" spans="2:13" x14ac:dyDescent="0.2">
      <c r="B33" s="62" t="str">
        <f>IF('Step 2a'!C39="","",'Step 2a'!C39)</f>
        <v/>
      </c>
      <c r="C33" t="str">
        <f>IF('Step 2a'!D39="","",'Step 2a'!D39)</f>
        <v/>
      </c>
      <c r="D33" t="str">
        <f>IF('Step 2a'!E39="","",'Step 2a'!E39)</f>
        <v/>
      </c>
      <c r="F33" s="55"/>
      <c r="G33" s="55"/>
      <c r="H33" s="55" t="str">
        <f>'Step 2a'!G39</f>
        <v/>
      </c>
      <c r="I33" s="55" t="str">
        <f>IFERROR(IF(D33="All",('Step 1-Emissions'!$F$33/'Step 1-Emissions'!$E$33)*H33,_xlfn.XLOOKUP(D33,'Admin - to be hidden'!$B$29:$B$38,'Admin - to be hidden'!$E$29:$E$38)*'Master table'!H33/1000),"")</f>
        <v/>
      </c>
      <c r="J33" s="56" t="str">
        <f>'Step 2a'!H39</f>
        <v/>
      </c>
      <c r="K33" s="56" t="str">
        <f>IF('Step 2a'!I39=0,"",'Step 2a'!I39)</f>
        <v/>
      </c>
      <c r="L33" t="str">
        <f>IF('Step 2a'!J39="","",'Step 2a'!J39)</f>
        <v/>
      </c>
      <c r="M33" s="63" t="str">
        <f>IF('Step 2a'!K39="","",'Step 2a'!K39)</f>
        <v/>
      </c>
    </row>
    <row r="34" spans="2:13" x14ac:dyDescent="0.2">
      <c r="B34" s="62" t="str">
        <f>IF('Step 2a'!C40="","",'Step 2a'!C40)</f>
        <v/>
      </c>
      <c r="C34" t="str">
        <f>IF('Step 2a'!D40="","",'Step 2a'!D40)</f>
        <v/>
      </c>
      <c r="D34" t="str">
        <f>IF('Step 2a'!E40="","",'Step 2a'!E40)</f>
        <v/>
      </c>
      <c r="F34" s="55"/>
      <c r="G34" s="55"/>
      <c r="H34" s="55" t="str">
        <f>'Step 2a'!G40</f>
        <v/>
      </c>
      <c r="I34" s="55" t="str">
        <f>IFERROR(IF(D34="All",('Step 1-Emissions'!$F$33/'Step 1-Emissions'!$E$33)*H34,_xlfn.XLOOKUP(D34,'Admin - to be hidden'!$B$29:$B$38,'Admin - to be hidden'!$E$29:$E$38)*'Master table'!H34/1000),"")</f>
        <v/>
      </c>
      <c r="J34" s="56" t="str">
        <f>'Step 2a'!H40</f>
        <v/>
      </c>
      <c r="K34" s="56" t="str">
        <f>IF('Step 2a'!I40=0,"",'Step 2a'!I40=0)</f>
        <v/>
      </c>
      <c r="L34" t="str">
        <f>IF('Step 2a'!J40="","",'Step 2a'!J40)</f>
        <v/>
      </c>
      <c r="M34" s="63" t="str">
        <f>IF('Step 2a'!K40="","",'Step 2a'!K40)</f>
        <v/>
      </c>
    </row>
    <row r="35" spans="2:13" x14ac:dyDescent="0.2">
      <c r="B35" s="62" t="str">
        <f>IF('Step 2a'!C41="","",'Step 2a'!C41)</f>
        <v/>
      </c>
      <c r="C35" t="str">
        <f>IF('Step 2a'!D41="","",'Step 2a'!D41)</f>
        <v/>
      </c>
      <c r="D35" t="str">
        <f>IF('Step 2a'!E41="","",'Step 2a'!E41)</f>
        <v/>
      </c>
      <c r="F35" s="55"/>
      <c r="G35" s="55"/>
      <c r="H35" s="55" t="str">
        <f>'Step 2a'!G41</f>
        <v/>
      </c>
      <c r="I35" s="55" t="str">
        <f>IFERROR(IF(D35="All",('Step 1-Emissions'!$F$33/'Step 1-Emissions'!$E$33)*H35,_xlfn.XLOOKUP(D35,'Admin - to be hidden'!$B$29:$B$38,'Admin - to be hidden'!$E$29:$E$38)*'Master table'!H35/1000),"")</f>
        <v/>
      </c>
      <c r="J35" s="56" t="str">
        <f>'Step 2a'!H41</f>
        <v/>
      </c>
      <c r="K35" s="56" t="str">
        <f>IF('Step 2a'!I41=0,"",'Step 2a'!I41=0)</f>
        <v/>
      </c>
      <c r="L35" t="str">
        <f>IF('Step 2a'!J41="","",'Step 2a'!J41)</f>
        <v/>
      </c>
      <c r="M35" s="63" t="str">
        <f>IF('Step 2a'!K41="","",'Step 2a'!K41)</f>
        <v/>
      </c>
    </row>
    <row r="36" spans="2:13" x14ac:dyDescent="0.2">
      <c r="B36" s="62" t="str">
        <f>IF('Step 2a'!C42="","",'Step 2a'!C42)</f>
        <v/>
      </c>
      <c r="C36" t="str">
        <f>IF('Step 2a'!D42="","",'Step 2a'!D42)</f>
        <v/>
      </c>
      <c r="D36" t="str">
        <f>IF('Step 2a'!E42="","",'Step 2a'!E42)</f>
        <v/>
      </c>
      <c r="F36" s="55"/>
      <c r="G36" s="55"/>
      <c r="H36" s="55" t="str">
        <f>'Step 2a'!G42</f>
        <v/>
      </c>
      <c r="I36" s="55" t="str">
        <f>IFERROR(IF(D36="All",('Step 1-Emissions'!$F$33/'Step 1-Emissions'!$E$33)*H36,_xlfn.XLOOKUP(D36,'Admin - to be hidden'!$B$29:$B$38,'Admin - to be hidden'!$E$29:$E$38)*'Master table'!H36/1000),"")</f>
        <v/>
      </c>
      <c r="J36" s="56" t="str">
        <f>'Step 2a'!H42</f>
        <v/>
      </c>
      <c r="K36" s="56" t="str">
        <f>IF('Step 2a'!I42=0,"",'Step 2a'!I42=0)</f>
        <v/>
      </c>
      <c r="L36" t="str">
        <f>IF('Step 2a'!J42="","",'Step 2a'!J42)</f>
        <v/>
      </c>
      <c r="M36" s="63" t="str">
        <f>IF('Step 2a'!K42="","",'Step 2a'!K42)</f>
        <v/>
      </c>
    </row>
    <row r="37" spans="2:13" x14ac:dyDescent="0.2">
      <c r="B37" s="62" t="str">
        <f>IF('Step 2a'!C43="","",'Step 2a'!C43)</f>
        <v/>
      </c>
      <c r="C37" t="str">
        <f>IF('Step 2a'!D43="","",'Step 2a'!D43)</f>
        <v/>
      </c>
      <c r="D37" t="str">
        <f>IF('Step 2a'!E43="","",'Step 2a'!E43)</f>
        <v/>
      </c>
      <c r="F37" s="55"/>
      <c r="G37" s="55"/>
      <c r="H37" s="55" t="str">
        <f>'Step 2a'!G43</f>
        <v/>
      </c>
      <c r="I37" s="55" t="str">
        <f>IFERROR(IF(D37="All",('Step 1-Emissions'!$F$33/'Step 1-Emissions'!$E$33)*H37,_xlfn.XLOOKUP(D37,'Admin - to be hidden'!$B$29:$B$38,'Admin - to be hidden'!$E$29:$E$38)*'Master table'!H37/1000),"")</f>
        <v/>
      </c>
      <c r="J37" s="56" t="str">
        <f>'Step 2a'!H43</f>
        <v/>
      </c>
      <c r="K37" s="56" t="str">
        <f>IF('Step 2a'!I43=0,"",'Step 2a'!I43=0)</f>
        <v/>
      </c>
      <c r="L37" t="str">
        <f>IF('Step 2a'!J43="","",'Step 2a'!J43)</f>
        <v/>
      </c>
      <c r="M37" s="63" t="str">
        <f>IF('Step 2a'!K43="","",'Step 2a'!K43)</f>
        <v/>
      </c>
    </row>
    <row r="38" spans="2:13" x14ac:dyDescent="0.2">
      <c r="B38" s="62" t="str">
        <f>IF('Step 2a'!C44="","",'Step 2a'!C44)</f>
        <v/>
      </c>
      <c r="C38" t="str">
        <f>IF('Step 2a'!D44="","",'Step 2a'!D44)</f>
        <v/>
      </c>
      <c r="D38" t="str">
        <f>IF('Step 2a'!E44="","",'Step 2a'!E44)</f>
        <v/>
      </c>
      <c r="F38" s="55"/>
      <c r="G38" s="55"/>
      <c r="H38" s="55" t="str">
        <f>'Step 2a'!G44</f>
        <v/>
      </c>
      <c r="I38" s="55" t="str">
        <f>IFERROR(IF(D38="All",('Step 1-Emissions'!$F$33/'Step 1-Emissions'!$E$33)*H38,_xlfn.XLOOKUP(D38,'Admin - to be hidden'!$B$29:$B$38,'Admin - to be hidden'!$E$29:$E$38)*'Master table'!H38/1000),"")</f>
        <v/>
      </c>
      <c r="J38" s="56" t="str">
        <f>'Step 2a'!H44</f>
        <v/>
      </c>
      <c r="K38" s="56" t="str">
        <f>IF('Step 2a'!I44=0,"",'Step 2a'!I44=0)</f>
        <v/>
      </c>
      <c r="L38" t="str">
        <f>IF('Step 2a'!J44="","",'Step 2a'!J44)</f>
        <v/>
      </c>
      <c r="M38" s="63" t="str">
        <f>IF('Step 2a'!K44="","",'Step 2a'!K44)</f>
        <v/>
      </c>
    </row>
    <row r="39" spans="2:13" x14ac:dyDescent="0.2">
      <c r="B39" s="62" t="str">
        <f>IF('Step 2a'!C45="","",'Step 2a'!C45)</f>
        <v/>
      </c>
      <c r="C39" t="str">
        <f>IF('Step 2a'!D45="","",'Step 2a'!D45)</f>
        <v/>
      </c>
      <c r="D39" t="str">
        <f>IF('Step 2a'!E45="","",'Step 2a'!E45)</f>
        <v/>
      </c>
      <c r="F39" s="55"/>
      <c r="G39" s="55"/>
      <c r="H39" s="55" t="str">
        <f>'Step 2a'!G45</f>
        <v/>
      </c>
      <c r="I39" s="55" t="str">
        <f>IFERROR(IF(D39="All",('Step 1-Emissions'!$F$33/'Step 1-Emissions'!$E$33)*H39,_xlfn.XLOOKUP(D39,'Admin - to be hidden'!$B$29:$B$38,'Admin - to be hidden'!$E$29:$E$38)*'Master table'!H39/1000),"")</f>
        <v/>
      </c>
      <c r="J39" s="56" t="str">
        <f>'Step 2a'!H45</f>
        <v/>
      </c>
      <c r="K39" s="56" t="str">
        <f>IF('Step 2a'!I45=0,"",'Step 2a'!I45=0)</f>
        <v/>
      </c>
      <c r="L39" t="str">
        <f>IF('Step 2a'!J45="","",'Step 2a'!J45)</f>
        <v/>
      </c>
      <c r="M39" s="63" t="str">
        <f>IF('Step 2a'!K45="","",'Step 2a'!K45)</f>
        <v/>
      </c>
    </row>
    <row r="40" spans="2:13" x14ac:dyDescent="0.2">
      <c r="B40" s="62" t="str">
        <f>IF('Step 2a'!C46="","",'Step 2a'!C46)</f>
        <v/>
      </c>
      <c r="C40" t="str">
        <f>IF('Step 2a'!D46="","",'Step 2a'!D46)</f>
        <v/>
      </c>
      <c r="D40" t="str">
        <f>IF('Step 2a'!E46="","",'Step 2a'!E46)</f>
        <v/>
      </c>
      <c r="F40" s="55"/>
      <c r="G40" s="55"/>
      <c r="H40" s="55" t="str">
        <f>'Step 2a'!G46</f>
        <v/>
      </c>
      <c r="I40" s="55" t="str">
        <f>IFERROR(IF(D40="All",('Step 1-Emissions'!$F$33/'Step 1-Emissions'!$E$33)*H40,_xlfn.XLOOKUP(D40,'Admin - to be hidden'!$B$29:$B$38,'Admin - to be hidden'!$E$29:$E$38)*'Master table'!H40/1000),"")</f>
        <v/>
      </c>
      <c r="J40" s="56" t="str">
        <f>'Step 2a'!H46</f>
        <v/>
      </c>
      <c r="K40" s="56" t="str">
        <f>IF('Step 2a'!I46=0,"",'Step 2a'!I46=0)</f>
        <v/>
      </c>
      <c r="L40" t="str">
        <f>IF('Step 2a'!J46="","",'Step 2a'!J46)</f>
        <v/>
      </c>
      <c r="M40" s="63" t="str">
        <f>IF('Step 2a'!K46="","",'Step 2a'!K46)</f>
        <v/>
      </c>
    </row>
    <row r="41" spans="2:13" x14ac:dyDescent="0.2">
      <c r="B41" s="62" t="str">
        <f>IF('Step 2a'!C47="","",'Step 2a'!C47)</f>
        <v/>
      </c>
      <c r="C41" t="str">
        <f>IF('Step 2a'!D47="","",'Step 2a'!D47)</f>
        <v/>
      </c>
      <c r="D41" t="str">
        <f>IF('Step 2a'!E47="","",'Step 2a'!E47)</f>
        <v/>
      </c>
      <c r="F41" s="55"/>
      <c r="G41" s="55"/>
      <c r="H41" s="55" t="str">
        <f>'Step 2a'!G47</f>
        <v/>
      </c>
      <c r="I41" s="55" t="str">
        <f>IFERROR(IF(D41="All",('Step 1-Emissions'!$F$33/'Step 1-Emissions'!$E$33)*H41,_xlfn.XLOOKUP(D41,'Admin - to be hidden'!$B$29:$B$38,'Admin - to be hidden'!$E$29:$E$38)*'Master table'!H41/1000),"")</f>
        <v/>
      </c>
      <c r="J41" s="56" t="str">
        <f>'Step 2a'!H47</f>
        <v/>
      </c>
      <c r="K41" s="56" t="str">
        <f>IF('Step 2a'!I47=0,"",'Step 2a'!I47=0)</f>
        <v/>
      </c>
      <c r="L41" t="str">
        <f>IF('Step 2a'!J47="","",'Step 2a'!J47)</f>
        <v/>
      </c>
      <c r="M41" s="63" t="str">
        <f>IF('Step 2a'!K47="","",'Step 2a'!K47)</f>
        <v/>
      </c>
    </row>
    <row r="42" spans="2:13" x14ac:dyDescent="0.2">
      <c r="B42" s="62" t="str">
        <f>IF('Step 2a'!C48="","",'Step 2a'!C48)</f>
        <v/>
      </c>
      <c r="C42" t="str">
        <f>IF('Step 2a'!D48="","",'Step 2a'!D48)</f>
        <v/>
      </c>
      <c r="D42" t="str">
        <f>IF('Step 2a'!E48="","",'Step 2a'!E48)</f>
        <v/>
      </c>
      <c r="F42" s="55"/>
      <c r="G42" s="55"/>
      <c r="H42" s="55" t="str">
        <f>'Step 2a'!G48</f>
        <v/>
      </c>
      <c r="I42" s="55" t="str">
        <f>IFERROR(IF(D42="All",('Step 1-Emissions'!$F$33/'Step 1-Emissions'!$E$33)*H42,_xlfn.XLOOKUP(D42,'Admin - to be hidden'!$B$29:$B$38,'Admin - to be hidden'!$E$29:$E$38)*'Master table'!H42/1000),"")</f>
        <v/>
      </c>
      <c r="J42" s="56" t="str">
        <f>'Step 2a'!H48</f>
        <v/>
      </c>
      <c r="K42" s="56" t="str">
        <f>IF('Step 2a'!I48=0,"",'Step 2a'!I48=0)</f>
        <v/>
      </c>
      <c r="L42" t="str">
        <f>IF('Step 2a'!J48="","",'Step 2a'!J48)</f>
        <v/>
      </c>
      <c r="M42" s="63" t="str">
        <f>IF('Step 2a'!K48="","",'Step 2a'!K48)</f>
        <v/>
      </c>
    </row>
    <row r="43" spans="2:13" x14ac:dyDescent="0.2">
      <c r="B43" s="62" t="str">
        <f>IF('Step 2a'!C49="","",'Step 2a'!C49)</f>
        <v/>
      </c>
      <c r="C43" t="str">
        <f>IF('Step 2a'!D49="","",'Step 2a'!D49)</f>
        <v/>
      </c>
      <c r="D43" t="str">
        <f>IF('Step 2a'!E49="","",'Step 2a'!E49)</f>
        <v/>
      </c>
      <c r="F43" s="55"/>
      <c r="G43" s="55"/>
      <c r="H43" s="55" t="str">
        <f>'Step 2a'!G49</f>
        <v/>
      </c>
      <c r="I43" s="55" t="str">
        <f>IFERROR(IF(D43="All",('Step 1-Emissions'!$F$33/'Step 1-Emissions'!$E$33)*H43,_xlfn.XLOOKUP(D43,'Admin - to be hidden'!$B$29:$B$38,'Admin - to be hidden'!$E$29:$E$38)*'Master table'!H43/1000),"")</f>
        <v/>
      </c>
      <c r="J43" s="56" t="str">
        <f>'Step 2a'!H49</f>
        <v/>
      </c>
      <c r="K43" s="56" t="str">
        <f>IF('Step 2a'!I49=0,"",'Step 2a'!I49=0)</f>
        <v/>
      </c>
      <c r="L43" t="str">
        <f>IF('Step 2a'!J49="","",'Step 2a'!J49)</f>
        <v/>
      </c>
      <c r="M43" s="63" t="str">
        <f>IF('Step 2a'!K49="","",'Step 2a'!K49)</f>
        <v/>
      </c>
    </row>
    <row r="44" spans="2:13" x14ac:dyDescent="0.2">
      <c r="B44" s="64" t="s">
        <v>195</v>
      </c>
      <c r="C44" t="str">
        <f>IF('Step 3-Fuel Switching'!E32="","",'Step 3-Fuel Switching'!E32)</f>
        <v>Biomass boiler</v>
      </c>
      <c r="D44" t="str">
        <f>IF('Step 3-Fuel Switching'!E33="","",'Step 3-Fuel Switching'!E33)</f>
        <v>NaturalGas</v>
      </c>
      <c r="E44" t="str">
        <f>IF('Step 3-Fuel Switching'!E35="","",'Step 3-Fuel Switching'!E35)</f>
        <v>Biomass</v>
      </c>
      <c r="F44" s="55">
        <f>IF('Step 3-Fuel Switching'!E36="","",-'Step 3-Fuel Switching'!E36)</f>
        <v>-2333000</v>
      </c>
      <c r="G44" s="55">
        <f>IF('Step 3-Fuel Switching'!E34="","",'Step 3-Fuel Switching'!E34)</f>
        <v>2433777.7777777798</v>
      </c>
      <c r="H44" s="55">
        <f>SUM(F44:G44)</f>
        <v>100777.77777777985</v>
      </c>
      <c r="I44" s="55">
        <f>IFERROR(_xlfn.XLOOKUP(D44,'Admin - to be hidden'!$B$29:$B$38,'Admin - to be hidden'!$E$29:$E$38)*'Master table'!G44/1000+_xlfn.XLOOKUP(E44,'Admin - to be hidden'!$B$29:$B$38,'Admin - to be hidden'!$E$29:$E$38)*'Master table'!F44/1000,"")</f>
        <v>478.27059082915599</v>
      </c>
      <c r="J44" s="56">
        <f>IF('Step 3-Fuel Switching'!E37="","",'Step 3-Fuel Switching'!E37)</f>
        <v>-80000</v>
      </c>
      <c r="K44" s="56">
        <f>IF('Step 3-Fuel Switching'!E38="","",'Step 3-Fuel Switching'!E38)</f>
        <v>1000000</v>
      </c>
      <c r="L44" t="str">
        <f>IF('Step 3-Fuel Switching'!E32="","","Yes")</f>
        <v>Yes</v>
      </c>
      <c r="M44" s="63">
        <f>IF('Step 3-Fuel Switching'!E39="","",'Step 3-Fuel Switching'!E39)</f>
        <v>2029</v>
      </c>
    </row>
    <row r="45" spans="2:13" x14ac:dyDescent="0.2">
      <c r="B45" s="64" t="s">
        <v>195</v>
      </c>
      <c r="C45" t="str">
        <f>IF('Step 3-Fuel Switching'!E44="","",'Step 3-Fuel Switching'!E44)</f>
        <v/>
      </c>
      <c r="D45" t="str">
        <f>IF('Step 3-Fuel Switching'!E45="","",'Step 3-Fuel Switching'!E45)</f>
        <v/>
      </c>
      <c r="E45" t="str">
        <f>IF('Step 3-Fuel Switching'!E47="","",'Step 3-Fuel Switching'!E47)</f>
        <v/>
      </c>
      <c r="F45" s="55" t="str">
        <f>IF('Step 3-Fuel Switching'!E48="","",-'Step 3-Fuel Switching'!E48)</f>
        <v/>
      </c>
      <c r="G45" s="55" t="str">
        <f>IF('Step 3-Fuel Switching'!E46="","",'Step 3-Fuel Switching'!E46)</f>
        <v/>
      </c>
      <c r="H45" s="55">
        <f t="shared" ref="H45:H48" si="0">SUM(F45:G45)</f>
        <v>0</v>
      </c>
      <c r="I45" s="55" t="str">
        <f>IFERROR(_xlfn.XLOOKUP(D45,'Admin - to be hidden'!$B$29:$B$38,'Admin - to be hidden'!$E$29:$E$38)*'Master table'!G45/1000+_xlfn.XLOOKUP(E45,'Admin - to be hidden'!$B$29:$B$38,'Admin - to be hidden'!$E$29:$E$38)*'Master table'!F45/1000,"")</f>
        <v/>
      </c>
      <c r="J45" s="56" t="str">
        <f>IF('Step 3-Fuel Switching'!E49="","",'Step 3-Fuel Switching'!E49)</f>
        <v/>
      </c>
      <c r="K45" s="56" t="str">
        <f>IF('Step 3-Fuel Switching'!E50="","",'Step 3-Fuel Switching'!E50)</f>
        <v/>
      </c>
      <c r="L45" t="str">
        <f>IF('Step 3-Fuel Switching'!E44="","","Yes")</f>
        <v/>
      </c>
      <c r="M45" s="63" t="str">
        <f>IF('Step 3-Fuel Switching'!E51="","",'Step 3-Fuel Switching'!E51)</f>
        <v/>
      </c>
    </row>
    <row r="46" spans="2:13" x14ac:dyDescent="0.2">
      <c r="B46" s="64" t="s">
        <v>195</v>
      </c>
      <c r="C46" t="str">
        <f>IF('Step 3-Fuel Switching'!E56="","",'Step 3-Fuel Switching'!E56)</f>
        <v/>
      </c>
      <c r="D46" t="str">
        <f>IF('Step 3-Fuel Switching'!E57="","",'Step 3-Fuel Switching'!E57)</f>
        <v/>
      </c>
      <c r="E46" t="str">
        <f>IF('Step 3-Fuel Switching'!E59="","",'Step 3-Fuel Switching'!E59)</f>
        <v/>
      </c>
      <c r="F46" s="55" t="str">
        <f>IF('Step 3-Fuel Switching'!E60="","",-'Step 3-Fuel Switching'!E60)</f>
        <v/>
      </c>
      <c r="G46" s="55" t="str">
        <f>IF('Step 3-Fuel Switching'!E58="","",'Step 3-Fuel Switching'!E58)</f>
        <v/>
      </c>
      <c r="H46" s="55">
        <f t="shared" si="0"/>
        <v>0</v>
      </c>
      <c r="I46" s="55" t="str">
        <f>IFERROR(_xlfn.XLOOKUP(D46,'Admin - to be hidden'!$B$29:$B$38,'Admin - to be hidden'!$E$29:$E$38)*'Master table'!G46/1000+_xlfn.XLOOKUP(E46,'Admin - to be hidden'!$B$29:$B$38,'Admin - to be hidden'!$E$29:$E$38)*'Master table'!F46/1000,"")</f>
        <v/>
      </c>
      <c r="J46" s="56" t="str">
        <f>IF('Step 3-Fuel Switching'!E61="","",'Step 3-Fuel Switching'!E61)</f>
        <v/>
      </c>
      <c r="K46" s="56" t="str">
        <f>IF('Step 3-Fuel Switching'!E62="","",'Step 3-Fuel Switching'!E62)</f>
        <v/>
      </c>
      <c r="L46" t="str">
        <f>IF('Step 3-Fuel Switching'!E56="","","Yes")</f>
        <v/>
      </c>
      <c r="M46" s="63" t="str">
        <f>IF('Step 3-Fuel Switching'!E63="","",'Step 3-Fuel Switching'!E63)</f>
        <v/>
      </c>
    </row>
    <row r="47" spans="2:13" x14ac:dyDescent="0.2">
      <c r="B47" s="64" t="s">
        <v>195</v>
      </c>
      <c r="C47" t="str">
        <f>IF('Step 3-Fuel Switching'!E68="","",'Step 3-Fuel Switching'!E68)</f>
        <v/>
      </c>
      <c r="D47" t="str">
        <f>IF('Step 3-Fuel Switching'!E69="","",'Step 3-Fuel Switching'!E69)</f>
        <v/>
      </c>
      <c r="E47" t="str">
        <f>IF('Step 3-Fuel Switching'!E71="","",'Step 3-Fuel Switching'!E71)</f>
        <v/>
      </c>
      <c r="F47" s="55" t="str">
        <f>IF('Step 3-Fuel Switching'!E72="","",-'Step 3-Fuel Switching'!E72)</f>
        <v/>
      </c>
      <c r="G47" s="55" t="str">
        <f>IF('Step 3-Fuel Switching'!E70="","",'Step 3-Fuel Switching'!E70)</f>
        <v/>
      </c>
      <c r="H47" s="55">
        <f t="shared" si="0"/>
        <v>0</v>
      </c>
      <c r="I47" s="55" t="str">
        <f>IFERROR(_xlfn.XLOOKUP(D47,'Admin - to be hidden'!$B$29:$B$38,'Admin - to be hidden'!$E$29:$E$38)*'Master table'!G47/1000+_xlfn.XLOOKUP(E47,'Admin - to be hidden'!$B$29:$B$38,'Admin - to be hidden'!$E$29:$E$38)*'Master table'!F47/1000,"")</f>
        <v/>
      </c>
      <c r="J47" s="56" t="str">
        <f>IF('Step 3-Fuel Switching'!E73="","",'Step 3-Fuel Switching'!E73)</f>
        <v/>
      </c>
      <c r="K47" s="56" t="str">
        <f>IF('Step 3-Fuel Switching'!E74="","",'Step 3-Fuel Switching'!E74)</f>
        <v/>
      </c>
      <c r="L47" t="str">
        <f>IF('Step 3-Fuel Switching'!E68="","","Yes")</f>
        <v/>
      </c>
      <c r="M47" s="63" t="str">
        <f>IF('Step 3-Fuel Switching'!E75="","",'Step 3-Fuel Switching'!E75)</f>
        <v/>
      </c>
    </row>
    <row r="48" spans="2:13" ht="13.5" thickBot="1" x14ac:dyDescent="0.25">
      <c r="B48" s="83" t="s">
        <v>195</v>
      </c>
      <c r="C48" s="84" t="str">
        <f>IF('Step 3-Fuel Switching'!E80="","",'Step 3-Fuel Switching'!E80)</f>
        <v/>
      </c>
      <c r="D48" s="84" t="str">
        <f>IF('Step 3-Fuel Switching'!E81="","",'Step 3-Fuel Switching'!E81)</f>
        <v/>
      </c>
      <c r="E48" s="84" t="str">
        <f>IF('Step 3-Fuel Switching'!E83="","",'Step 3-Fuel Switching'!E83)</f>
        <v/>
      </c>
      <c r="F48" s="85" t="str">
        <f>IF('Step 3-Fuel Switching'!E84="","",-'Step 3-Fuel Switching'!E84)</f>
        <v/>
      </c>
      <c r="G48" s="85" t="str">
        <f>IF('Step 3-Fuel Switching'!E82="","",'Step 3-Fuel Switching'!E82)</f>
        <v/>
      </c>
      <c r="H48" s="85">
        <f t="shared" si="0"/>
        <v>0</v>
      </c>
      <c r="I48" s="85" t="str">
        <f>IFERROR(_xlfn.XLOOKUP(D48,'Admin - to be hidden'!$B$29:$B$38,'Admin - to be hidden'!$E$29:$E$38)*'Master table'!G48/1000+_xlfn.XLOOKUP(E48,'Admin - to be hidden'!$B$29:$B$38,'Admin - to be hidden'!$E$29:$E$38)*'Master table'!F48/1000,"")</f>
        <v/>
      </c>
      <c r="J48" s="86" t="str">
        <f>IF('Step 3-Fuel Switching'!E85="","",'Step 3-Fuel Switching'!E85)</f>
        <v/>
      </c>
      <c r="K48" s="86" t="str">
        <f>IF('Step 3-Fuel Switching'!E86="","",'Step 3-Fuel Switching'!E86)</f>
        <v/>
      </c>
      <c r="L48" s="84" t="str">
        <f>IF('Step 3-Fuel Switching'!E80="","","Yes")</f>
        <v/>
      </c>
      <c r="M48" s="87" t="str">
        <f>IF('Step 3-Fuel Switching'!E87="","",'Step 3-Fuel Switching'!E87)</f>
        <v/>
      </c>
    </row>
    <row r="49" spans="2:9" x14ac:dyDescent="0.2">
      <c r="B49" s="89"/>
      <c r="C49" s="82"/>
      <c r="I49" s="88"/>
    </row>
  </sheetData>
  <sheetProtection algorithmName="SHA-512" hashValue="i/u7v24HIWadv+W4YAAR0beJEpLslBjpvqiyg7Gjyh4tGuCAw2J55hqLu0uIFhhx3/2osryjXrfcuKAdosDQTg==" saltValue="EofTyn2HGvakgSeKq8Fu6Q==" spinCount="100000" sheet="1" objects="1" scenarios="1"/>
  <mergeCells count="6">
    <mergeCell ref="M2:M3"/>
    <mergeCell ref="I2:I3"/>
    <mergeCell ref="F2:F3"/>
    <mergeCell ref="G2:G3"/>
    <mergeCell ref="H2:H3"/>
    <mergeCell ref="J2:J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21524e96-ec98-4da0-a122-419156e7d6b0">
      <Terms xmlns="http://schemas.microsoft.com/office/infopath/2007/PartnerControls"/>
    </TaxKeywordTaxHTField>
    <lcf76f155ced4ddcb4097134ff3c332f xmlns="376270d6-e0e1-44d9-9147-71125ac31554">
      <Terms xmlns="http://schemas.microsoft.com/office/infopath/2007/PartnerControls"/>
    </lcf76f155ced4ddcb4097134ff3c332f>
    <TaxCatchAll xmlns="21524e96-ec98-4da0-a122-419156e7d6b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CD887E1A658C4FA970C7C87C59C8C5" ma:contentTypeVersion="96" ma:contentTypeDescription="Create a new document." ma:contentTypeScope="" ma:versionID="8f962710af2f36af0c6c4203c5b40dd9">
  <xsd:schema xmlns:xsd="http://www.w3.org/2001/XMLSchema" xmlns:xs="http://www.w3.org/2001/XMLSchema" xmlns:p="http://schemas.microsoft.com/office/2006/metadata/properties" xmlns:ns2="21524e96-ec98-4da0-a122-419156e7d6b0" xmlns:ns3="376270d6-e0e1-44d9-9147-71125ac31554" targetNamespace="http://schemas.microsoft.com/office/2006/metadata/properties" ma:root="true" ma:fieldsID="7295bc5e13ce7209eadb339b834bf36c" ns2:_="" ns3:_="">
    <xsd:import namespace="21524e96-ec98-4da0-a122-419156e7d6b0"/>
    <xsd:import namespace="376270d6-e0e1-44d9-9147-71125ac31554"/>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lcf76f155ced4ddcb4097134ff3c332f"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DateTaken"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c75d03-3abd-4bf5-b0e2-78f43a78cac0}" ma:internalName="TaxCatchAll"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76270d6-e0e1-44d9-9147-71125ac3155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51bc273-1602-4fac-9ab0-4c4e1ac79c8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2FF4E5-3542-4C3D-A64C-41C2ED4EE671}">
  <ds:schemaRefs>
    <ds:schemaRef ds:uri="http://schemas.microsoft.com/office/infopath/2007/PartnerControls"/>
    <ds:schemaRef ds:uri="b024aa34-3a5f-4888-b001-ffe17a85ed1c"/>
    <ds:schemaRef ds:uri="http://schemas.microsoft.com/office/2006/documentManagement/types"/>
    <ds:schemaRef ds:uri="http://purl.org/dc/elements/1.1/"/>
    <ds:schemaRef ds:uri="http://www.w3.org/XML/1998/namespace"/>
    <ds:schemaRef ds:uri="http://schemas.openxmlformats.org/package/2006/metadata/core-properties"/>
    <ds:schemaRef ds:uri="40af8c78-a2bd-4ba8-9f24-459a274e7003"/>
    <ds:schemaRef ds:uri="http://purl.org/dc/dcmitype/"/>
    <ds:schemaRef ds:uri="http://schemas.microsoft.com/sharepoint/v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29F3F5EB-B4DA-4D30-9AA9-C11F6F5DBC1B}"/>
</file>

<file path=customXml/itemProps3.xml><?xml version="1.0" encoding="utf-8"?>
<ds:datastoreItem xmlns:ds="http://schemas.openxmlformats.org/officeDocument/2006/customXml" ds:itemID="{E9D00B3E-3FC7-4501-8D73-767D91074A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Admin - to be hidden</vt:lpstr>
      <vt:lpstr>ReadMe</vt:lpstr>
      <vt:lpstr>Step 1-Emissions</vt:lpstr>
      <vt:lpstr>Step 1a </vt:lpstr>
      <vt:lpstr>Step 2-Demand Reduction</vt:lpstr>
      <vt:lpstr>Step 2a</vt:lpstr>
      <vt:lpstr>Step 3-Fuel Switching</vt:lpstr>
      <vt:lpstr>Fuel Sw</vt:lpstr>
      <vt:lpstr>Master table</vt:lpstr>
      <vt:lpstr>Roadmap</vt:lpstr>
      <vt:lpstr>Sum Table</vt:lpstr>
      <vt:lpstr>BiogasList</vt:lpstr>
      <vt:lpstr>CoalList</vt:lpstr>
      <vt:lpstr>DieselList</vt:lpstr>
      <vt:lpstr>ElectricityList</vt:lpstr>
      <vt:lpstr>FuelOilList</vt:lpstr>
      <vt:lpstr>GeothermalList</vt:lpstr>
      <vt:lpstr>LPGList</vt:lpstr>
      <vt:lpstr>NaturalGasList</vt:lpstr>
      <vt:lpstr>PetrolList</vt:lpstr>
      <vt:lpstr>WoodList</vt:lpstr>
    </vt:vector>
  </TitlesOfParts>
  <Manager/>
  <Company>Lumen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EECA-DIY-Emissions-Plan-Calculations-Spreadsheet</dc:title>
  <dc:subject/>
  <dc:creator/>
  <cp:keywords/>
  <dc:description/>
  <cp:lastModifiedBy>Hugh McCoshim</cp:lastModifiedBy>
  <cp:revision/>
  <dcterms:created xsi:type="dcterms:W3CDTF">2009-01-28T02:32:20Z</dcterms:created>
  <dcterms:modified xsi:type="dcterms:W3CDTF">2024-10-29T00:22:13Z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0x010100EBCD887E1A658C4FA970C7C87C59C8C5</vt:lpwstr>
  </property>
  <property fmtid="{D5CDD505-2E9C-101B-9397-08002B2CF9AE}" pid="3" name="Vendor">
    <vt:lpwstr/>
  </property>
  <property fmtid="{D5CDD505-2E9C-101B-9397-08002B2CF9AE}" pid="4" name="TaxKeyword">
    <vt:lpwstr/>
  </property>
  <property fmtid="{D5CDD505-2E9C-101B-9397-08002B2CF9AE}" pid="5" name="C3FinancialYear">
    <vt:lpwstr/>
  </property>
  <property fmtid="{D5CDD505-2E9C-101B-9397-08002B2CF9AE}" pid="6" name="MediaServiceImageTags">
    <vt:lpwstr/>
  </property>
  <property fmtid="{D5CDD505-2E9C-101B-9397-08002B2CF9AE}" pid="7" name="Channel">
    <vt:lpwstr/>
  </property>
  <property fmtid="{D5CDD505-2E9C-101B-9397-08002B2CF9AE}" pid="8" name="C3Topic">
    <vt:lpwstr/>
  </property>
  <property fmtid="{D5CDD505-2E9C-101B-9397-08002B2CF9AE}" pid="9" name="ProgrammeArea">
    <vt:lpwstr/>
  </property>
  <property fmtid="{D5CDD505-2E9C-101B-9397-08002B2CF9AE}" pid="10" name="C3TopicNote">
    <vt:lpwstr/>
  </property>
  <property fmtid="{D5CDD505-2E9C-101B-9397-08002B2CF9AE}" pid="11" name="C3FinancialYearNote">
    <vt:lpwstr/>
  </property>
  <property fmtid="{D5CDD505-2E9C-101B-9397-08002B2CF9AE}" pid="12" name="AccountManager">
    <vt:lpwstr>70</vt:lpwstr>
  </property>
  <property fmtid="{D5CDD505-2E9C-101B-9397-08002B2CF9AE}" pid="13" name="k03a37f2627d4dc4ad1de93546aabd57">
    <vt:lpwstr>Sector Associations|a6007bde-6c27-40d2-9998-2f06fa854c52</vt:lpwstr>
  </property>
  <property fmtid="{D5CDD505-2E9C-101B-9397-08002B2CF9AE}" pid="14" name="Partnership Sector">
    <vt:lpwstr>593</vt:lpwstr>
  </property>
</Properties>
</file>