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updateLinks="never" codeName="ThisWorkbook"/>
  <mc:AlternateContent xmlns:mc="http://schemas.openxmlformats.org/markup-compatibility/2006">
    <mc:Choice Requires="x15">
      <x15ac:absPath xmlns:x15ac="http://schemas.microsoft.com/office/spreadsheetml/2010/11/ac" url="https://eecagovtnz.sharepoint.com/sites/Business/SP/Sector Programme Admin/Energy Calculators/Refreshed/"/>
    </mc:Choice>
  </mc:AlternateContent>
  <xr:revisionPtr revIDLastSave="0" documentId="8_{DEF2B7CB-C26F-417A-A38C-8D8754D232DF}" xr6:coauthVersionLast="47" xr6:coauthVersionMax="47" xr10:uidLastSave="{00000000-0000-0000-0000-000000000000}"/>
  <workbookProtection workbookAlgorithmName="SHA-512" workbookHashValue="x6gvkgXZF4mkGREe59IggServ4BjcSz52ITX1qvzotBo0EVJK6nylBcJkQu5z6vt2+r3hoY2+4h77wdpi5T0/A==" workbookSaltValue="LqTE5NpYO3wJQr3HcjpT3Q==" workbookSpinCount="100000" lockStructure="1"/>
  <bookViews>
    <workbookView xWindow="-120" yWindow="-120" windowWidth="51840" windowHeight="21120" firstSheet="5" activeTab="5" xr2:uid="{39DCA524-6443-4FD0-8C58-62F059692D07}"/>
  </bookViews>
  <sheets>
    <sheet name="Introduction " sheetId="11" r:id="rId1"/>
    <sheet name="Energy Calculator" sheetId="1" r:id="rId2"/>
    <sheet name="Summary Graphs" sheetId="5" r:id="rId3"/>
    <sheet name="Parameters" sheetId="4" r:id="rId4"/>
    <sheet name="Background Calcs" sheetId="10" state="hidden" r:id="rId5"/>
    <sheet name="Help" sheetId="12" r:id="rId6"/>
  </sheets>
  <definedNames>
    <definedName name="_xlnm._FilterDatabase" localSheetId="1" hidden="1">'Energy Calculator'!$H$17:$H$17</definedName>
    <definedName name="Electricity__kWh">'Energy Calculator'!$C$18:$C$29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5" l="1"/>
  <c r="L51" i="1"/>
  <c r="L52" i="1"/>
  <c r="L53" i="1"/>
  <c r="H51" i="1"/>
  <c r="H52" i="1"/>
  <c r="H53" i="1"/>
  <c r="B6" i="10" l="1" a="1"/>
  <c r="B6" i="10" s="1"/>
  <c r="K6" i="10" s="1"/>
  <c r="B7" i="10" a="1"/>
  <c r="B7" i="10" s="1"/>
  <c r="K7" i="10" s="1"/>
  <c r="B8" i="10" a="1"/>
  <c r="B8" i="10" s="1"/>
  <c r="K8" i="10" s="1"/>
  <c r="B9" i="10" a="1"/>
  <c r="B9" i="10" s="1"/>
  <c r="K9" i="10" s="1"/>
  <c r="B10" i="10" a="1"/>
  <c r="B10" i="10" s="1"/>
  <c r="K10" i="10" s="1"/>
  <c r="B11" i="10" a="1"/>
  <c r="B11" i="10" s="1"/>
  <c r="K11" i="10" s="1"/>
  <c r="B12" i="10" a="1"/>
  <c r="B12" i="10" s="1"/>
  <c r="K12" i="10" s="1"/>
  <c r="B13" i="10" a="1"/>
  <c r="B13" i="10" s="1"/>
  <c r="K13" i="10" s="1"/>
  <c r="B14" i="10" a="1"/>
  <c r="B14" i="10" s="1"/>
  <c r="K14" i="10" s="1"/>
  <c r="B15" i="10" a="1"/>
  <c r="B15" i="10" s="1"/>
  <c r="K15" i="10" s="1"/>
  <c r="B16" i="10" a="1"/>
  <c r="B16" i="10" s="1"/>
  <c r="K16" i="10" s="1"/>
  <c r="B5" i="10" a="1"/>
  <c r="B5" i="10" s="1"/>
  <c r="K5" i="10" s="1"/>
  <c r="G4" i="10"/>
  <c r="G6" i="10" s="1" a="1"/>
  <c r="G6" i="10" s="1"/>
  <c r="F4" i="10"/>
  <c r="F14" i="10" s="1" a="1"/>
  <c r="F14" i="10" s="1"/>
  <c r="D6" i="10" a="1"/>
  <c r="D6" i="10" s="1"/>
  <c r="M6" i="10" s="1"/>
  <c r="E6" i="10" a="1"/>
  <c r="E6" i="10" s="1"/>
  <c r="N6" i="10" s="1"/>
  <c r="D7" i="10" a="1"/>
  <c r="D7" i="10" s="1"/>
  <c r="M7" i="10" s="1"/>
  <c r="E7" i="10" a="1"/>
  <c r="E7" i="10" s="1"/>
  <c r="N7" i="10" s="1"/>
  <c r="D8" i="10" a="1"/>
  <c r="D8" i="10" s="1"/>
  <c r="M8" i="10" s="1"/>
  <c r="E8" i="10" a="1"/>
  <c r="E8" i="10" s="1"/>
  <c r="N8" i="10" s="1"/>
  <c r="D9" i="10" a="1"/>
  <c r="D9" i="10" s="1"/>
  <c r="M9" i="10" s="1"/>
  <c r="E9" i="10" a="1"/>
  <c r="E9" i="10" s="1"/>
  <c r="N9" i="10" s="1"/>
  <c r="D10" i="10" a="1"/>
  <c r="D10" i="10" s="1"/>
  <c r="M10" i="10" s="1"/>
  <c r="E10" i="10" a="1"/>
  <c r="E10" i="10" s="1"/>
  <c r="N10" i="10" s="1"/>
  <c r="D11" i="10" a="1"/>
  <c r="D11" i="10" s="1"/>
  <c r="M11" i="10" s="1"/>
  <c r="E11" i="10" a="1"/>
  <c r="E11" i="10" s="1"/>
  <c r="N11" i="10" s="1"/>
  <c r="D12" i="10" a="1"/>
  <c r="D12" i="10" s="1"/>
  <c r="M12" i="10" s="1"/>
  <c r="E12" i="10" a="1"/>
  <c r="E12" i="10" s="1"/>
  <c r="N12" i="10" s="1"/>
  <c r="D13" i="10" a="1"/>
  <c r="D13" i="10" s="1"/>
  <c r="M13" i="10" s="1"/>
  <c r="E13" i="10" a="1"/>
  <c r="E13" i="10" s="1"/>
  <c r="N13" i="10" s="1"/>
  <c r="D14" i="10" a="1"/>
  <c r="D14" i="10" s="1"/>
  <c r="M14" i="10" s="1"/>
  <c r="E14" i="10" a="1"/>
  <c r="E14" i="10" s="1"/>
  <c r="N14" i="10" s="1"/>
  <c r="D15" i="10" a="1"/>
  <c r="D15" i="10" s="1"/>
  <c r="M15" i="10" s="1"/>
  <c r="E15" i="10" a="1"/>
  <c r="E15" i="10" s="1"/>
  <c r="N15" i="10" s="1"/>
  <c r="D16" i="10" a="1"/>
  <c r="D16" i="10" s="1"/>
  <c r="M16" i="10" s="1"/>
  <c r="E16" i="10" a="1"/>
  <c r="E16" i="10" s="1"/>
  <c r="N16" i="10" s="1"/>
  <c r="E5" i="10" a="1"/>
  <c r="E5" i="10" s="1"/>
  <c r="N5" i="10" s="1"/>
  <c r="C6" i="10" a="1"/>
  <c r="C6" i="10" s="1"/>
  <c r="L6" i="10" s="1"/>
  <c r="C7" i="10" a="1"/>
  <c r="C7" i="10" s="1"/>
  <c r="L7" i="10" s="1"/>
  <c r="C8" i="10" a="1"/>
  <c r="C8" i="10" s="1"/>
  <c r="L8" i="10" s="1"/>
  <c r="C9" i="10" a="1"/>
  <c r="C9" i="10" s="1"/>
  <c r="L9" i="10" s="1"/>
  <c r="C10" i="10" a="1"/>
  <c r="C10" i="10" s="1"/>
  <c r="L10" i="10" s="1"/>
  <c r="C11" i="10" a="1"/>
  <c r="C11" i="10" s="1"/>
  <c r="L11" i="10" s="1"/>
  <c r="C12" i="10" a="1"/>
  <c r="C12" i="10" s="1"/>
  <c r="L12" i="10" s="1"/>
  <c r="C13" i="10" a="1"/>
  <c r="C13" i="10" s="1"/>
  <c r="L13" i="10" s="1"/>
  <c r="C14" i="10" a="1"/>
  <c r="C14" i="10" s="1"/>
  <c r="L14" i="10" s="1"/>
  <c r="C15" i="10" a="1"/>
  <c r="C15" i="10" s="1"/>
  <c r="L15" i="10" s="1"/>
  <c r="C16" i="10" a="1"/>
  <c r="C16" i="10" s="1"/>
  <c r="L16" i="10" s="1"/>
  <c r="C5" i="10" a="1"/>
  <c r="C5" i="10" s="1"/>
  <c r="L5" i="10" s="1"/>
  <c r="D5" i="10" a="1"/>
  <c r="D5" i="10" s="1"/>
  <c r="M5" i="10" s="1"/>
  <c r="F16" i="10" l="1" a="1"/>
  <c r="F16" i="10" s="1"/>
  <c r="F15" i="10" a="1"/>
  <c r="F15" i="10" s="1"/>
  <c r="F9" i="10" a="1"/>
  <c r="F9" i="10" s="1"/>
  <c r="F13" i="10" a="1"/>
  <c r="F13" i="10" s="1"/>
  <c r="F7" i="10" a="1"/>
  <c r="F7" i="10" s="1"/>
  <c r="F11" i="10" a="1"/>
  <c r="F11" i="10" s="1"/>
  <c r="G12" i="10" a="1"/>
  <c r="G12" i="10" s="1"/>
  <c r="G10" i="10" a="1"/>
  <c r="G10" i="10" s="1"/>
  <c r="G15" i="10" a="1"/>
  <c r="G15" i="10" s="1"/>
  <c r="G11" i="10" a="1"/>
  <c r="G11" i="10" s="1"/>
  <c r="G5" i="10" a="1"/>
  <c r="G5" i="10" s="1"/>
  <c r="G13" i="10" a="1"/>
  <c r="G13" i="10" s="1"/>
  <c r="G16" i="10" a="1"/>
  <c r="G16" i="10" s="1"/>
  <c r="G9" i="10" a="1"/>
  <c r="G9" i="10" s="1"/>
  <c r="G8" i="10" a="1"/>
  <c r="G8" i="10" s="1"/>
  <c r="G14" i="10" a="1"/>
  <c r="G14" i="10" s="1"/>
  <c r="G7" i="10" a="1"/>
  <c r="G7" i="10" s="1"/>
  <c r="F5" i="10" a="1"/>
  <c r="F5" i="10" s="1"/>
  <c r="F10" i="10" a="1"/>
  <c r="F10" i="10" s="1"/>
  <c r="F8" i="10" a="1"/>
  <c r="F8" i="10" s="1"/>
  <c r="F6" i="10" a="1"/>
  <c r="F6" i="10" s="1"/>
  <c r="F12" i="10" a="1"/>
  <c r="F12" i="10" s="1"/>
  <c r="N17" i="10"/>
  <c r="M17" i="10"/>
  <c r="D17" i="10"/>
  <c r="E17" i="10"/>
  <c r="L17" i="10"/>
  <c r="C17" i="10"/>
  <c r="B17" i="10"/>
  <c r="K17" i="10"/>
  <c r="P4" i="10"/>
  <c r="O4" i="10"/>
  <c r="O14" i="10" s="1"/>
  <c r="O13" i="10" l="1"/>
  <c r="O9" i="10"/>
  <c r="O10" i="10"/>
  <c r="O5" i="10"/>
  <c r="O7" i="10"/>
  <c r="O12" i="10"/>
  <c r="O6" i="10"/>
  <c r="O11" i="10"/>
  <c r="O8" i="10"/>
  <c r="P12" i="10"/>
  <c r="P13" i="10"/>
  <c r="Q13" i="10" s="1"/>
  <c r="L26" i="1" s="1"/>
  <c r="L50" i="1" s="1"/>
  <c r="O15" i="10"/>
  <c r="H10" i="10"/>
  <c r="I23" i="1" s="1"/>
  <c r="H47" i="1" s="1"/>
  <c r="O16" i="10"/>
  <c r="P16" i="10"/>
  <c r="P7" i="10"/>
  <c r="P11" i="10"/>
  <c r="P8" i="10"/>
  <c r="H11" i="10"/>
  <c r="I24" i="1" s="1"/>
  <c r="H48" i="1" s="1"/>
  <c r="H8" i="10"/>
  <c r="I21" i="1" s="1"/>
  <c r="H45" i="1" s="1"/>
  <c r="P14" i="10"/>
  <c r="P9" i="10"/>
  <c r="Q9" i="10" s="1"/>
  <c r="L22" i="1" s="1"/>
  <c r="L46" i="1" s="1"/>
  <c r="P5" i="10"/>
  <c r="P10" i="10"/>
  <c r="P6" i="10"/>
  <c r="P15" i="10"/>
  <c r="H6" i="10"/>
  <c r="I19" i="1" s="1"/>
  <c r="H43" i="1" s="1"/>
  <c r="H14" i="10"/>
  <c r="I27" i="1" s="1"/>
  <c r="H16" i="10"/>
  <c r="I29" i="1" s="1"/>
  <c r="H15" i="10"/>
  <c r="I28" i="1" s="1"/>
  <c r="G17" i="10"/>
  <c r="H5" i="10"/>
  <c r="I18" i="1" s="1"/>
  <c r="H42" i="1" s="1"/>
  <c r="H54" i="1" s="1"/>
  <c r="H9" i="10"/>
  <c r="I22" i="1" s="1"/>
  <c r="H46" i="1" s="1"/>
  <c r="H12" i="10"/>
  <c r="I25" i="1" s="1"/>
  <c r="H49" i="1" s="1"/>
  <c r="H13" i="10"/>
  <c r="I26" i="1" s="1"/>
  <c r="H50" i="1" s="1"/>
  <c r="F17" i="10"/>
  <c r="H7" i="10"/>
  <c r="I20" i="1" s="1"/>
  <c r="H44" i="1" s="1"/>
  <c r="Q8" i="10" l="1"/>
  <c r="L21" i="1" s="1"/>
  <c r="L45" i="1" s="1"/>
  <c r="Q12" i="10"/>
  <c r="L25" i="1" s="1"/>
  <c r="L49" i="1" s="1"/>
  <c r="Q7" i="10"/>
  <c r="L20" i="1" s="1"/>
  <c r="L44" i="1" s="1"/>
  <c r="Q16" i="10"/>
  <c r="L29" i="1" s="1"/>
  <c r="I30" i="1"/>
  <c r="Q6" i="10"/>
  <c r="L19" i="1" s="1"/>
  <c r="L43" i="1" s="1"/>
  <c r="Q14" i="10"/>
  <c r="L27" i="1" s="1"/>
  <c r="Q15" i="10"/>
  <c r="L28" i="1" s="1"/>
  <c r="Q11" i="10"/>
  <c r="L24" i="1" s="1"/>
  <c r="L48" i="1" s="1"/>
  <c r="O17" i="10"/>
  <c r="Q5" i="10"/>
  <c r="L18" i="1" s="1"/>
  <c r="L42" i="1" s="1"/>
  <c r="Q10" i="10"/>
  <c r="L23" i="1" s="1"/>
  <c r="L47" i="1" s="1"/>
  <c r="H17" i="10"/>
  <c r="G18" i="10" s="1"/>
  <c r="G19" i="10" s="1"/>
  <c r="P17" i="10"/>
  <c r="L54" i="1" l="1"/>
  <c r="B18" i="10"/>
  <c r="B19" i="10" s="1"/>
  <c r="E18" i="10"/>
  <c r="E19" i="10" s="1"/>
  <c r="C18" i="10"/>
  <c r="C19" i="10" s="1"/>
  <c r="D18" i="10"/>
  <c r="D19" i="10" s="1"/>
  <c r="Q17" i="10"/>
  <c r="H18" i="10" s="1"/>
  <c r="H19" i="10" s="1"/>
  <c r="F18" i="10"/>
  <c r="F19" i="10" s="1"/>
  <c r="O18" i="10" l="1"/>
  <c r="O19" i="10" s="1"/>
  <c r="N18" i="10"/>
  <c r="N19" i="10" s="1"/>
  <c r="K18" i="10"/>
  <c r="K19" i="10" s="1"/>
  <c r="M18" i="10"/>
  <c r="M19" i="10" s="1"/>
  <c r="L18" i="10"/>
  <c r="L19" i="10" s="1"/>
  <c r="P18" i="10"/>
  <c r="P19" i="10" s="1"/>
  <c r="D43" i="1" l="1"/>
  <c r="D44" i="1"/>
  <c r="D45" i="1"/>
  <c r="D46" i="1"/>
  <c r="D47" i="1"/>
  <c r="D48" i="1"/>
  <c r="D49" i="1"/>
  <c r="D50" i="1"/>
  <c r="D51" i="1"/>
  <c r="D52" i="1"/>
  <c r="D53" i="1"/>
  <c r="D42" i="1"/>
  <c r="C54" i="1"/>
  <c r="B1" i="1" l="1"/>
  <c r="D54" i="1" l="1"/>
  <c r="B42" i="1"/>
  <c r="B43" i="1" s="1"/>
  <c r="B44" i="1" s="1"/>
  <c r="B45" i="1" s="1"/>
  <c r="B46" i="1" s="1"/>
  <c r="B47" i="1" s="1"/>
  <c r="B48" i="1" s="1"/>
  <c r="B49" i="1" s="1"/>
  <c r="B50" i="1" s="1"/>
  <c r="B51" i="1" s="1"/>
  <c r="B52" i="1" s="1"/>
  <c r="B53" i="1" s="1"/>
  <c r="F36" i="1" l="1"/>
  <c r="K53" i="1" l="1"/>
  <c r="K44" i="1"/>
  <c r="K45" i="1"/>
  <c r="K46" i="1"/>
  <c r="K50" i="1"/>
  <c r="K49" i="1"/>
  <c r="K51" i="1"/>
  <c r="K52" i="1"/>
  <c r="K48" i="1"/>
  <c r="K42" i="1"/>
  <c r="K43" i="1"/>
  <c r="K47" i="1"/>
  <c r="F35" i="10"/>
  <c r="G35" i="10"/>
  <c r="H35" i="10"/>
  <c r="I35" i="10"/>
  <c r="J35" i="10"/>
  <c r="K35" i="10"/>
  <c r="L35" i="10"/>
  <c r="M35" i="10"/>
  <c r="N35" i="10"/>
  <c r="O35" i="10"/>
  <c r="P35" i="10"/>
  <c r="Q35" i="10"/>
  <c r="R35" i="10"/>
  <c r="E35" i="10"/>
  <c r="C34" i="10"/>
  <c r="C33" i="10"/>
  <c r="C32" i="10"/>
  <c r="C31" i="10"/>
  <c r="C30" i="10"/>
  <c r="C29" i="10"/>
  <c r="C28" i="10"/>
  <c r="C27" i="10"/>
  <c r="C26" i="10"/>
  <c r="C25" i="10"/>
  <c r="C24" i="10"/>
  <c r="C23" i="10"/>
  <c r="F53" i="1"/>
  <c r="F52" i="1"/>
  <c r="F51" i="1"/>
  <c r="F50" i="1"/>
  <c r="F49" i="1"/>
  <c r="F48" i="1"/>
  <c r="F47" i="1"/>
  <c r="F46" i="1"/>
  <c r="F45" i="1"/>
  <c r="F44" i="1"/>
  <c r="F43" i="1"/>
  <c r="F42" i="1"/>
  <c r="K54" i="1" l="1"/>
  <c r="J45" i="1"/>
  <c r="J49" i="1"/>
  <c r="J42" i="1"/>
  <c r="J50" i="1"/>
  <c r="J53" i="1"/>
  <c r="J43" i="1"/>
  <c r="J51" i="1"/>
  <c r="J44" i="1"/>
  <c r="J46" i="1"/>
  <c r="J47" i="1"/>
  <c r="J48" i="1"/>
  <c r="J52" i="1"/>
  <c r="B23" i="1"/>
  <c r="A10" i="10" s="1"/>
  <c r="J10" i="10" s="1"/>
  <c r="B22" i="1"/>
  <c r="A9" i="10" s="1"/>
  <c r="J9" i="10" s="1"/>
  <c r="B24" i="1"/>
  <c r="A11" i="10" s="1"/>
  <c r="J11" i="10" s="1"/>
  <c r="B25" i="1"/>
  <c r="A12" i="10" s="1"/>
  <c r="J12" i="10" s="1"/>
  <c r="B18" i="1"/>
  <c r="A5" i="10" s="1"/>
  <c r="J5" i="10" s="1"/>
  <c r="B26" i="1"/>
  <c r="A13" i="10" s="1"/>
  <c r="J13" i="10" s="1"/>
  <c r="B19" i="1"/>
  <c r="A6" i="10" s="1"/>
  <c r="J6" i="10" s="1"/>
  <c r="B27" i="1"/>
  <c r="A14" i="10" s="1"/>
  <c r="J14" i="10" s="1"/>
  <c r="B20" i="1"/>
  <c r="A7" i="10" s="1"/>
  <c r="J7" i="10" s="1"/>
  <c r="B28" i="1"/>
  <c r="A15" i="10" s="1"/>
  <c r="J15" i="10" s="1"/>
  <c r="B21" i="1"/>
  <c r="A8" i="10" s="1"/>
  <c r="J8" i="10" s="1"/>
  <c r="B29" i="1"/>
  <c r="A16" i="10" s="1"/>
  <c r="J16" i="10" s="1"/>
  <c r="B25" i="10"/>
  <c r="B33" i="10"/>
  <c r="C35" i="10"/>
  <c r="B29" i="10"/>
  <c r="B26" i="10"/>
  <c r="B30" i="10"/>
  <c r="B34" i="10"/>
  <c r="B23" i="10"/>
  <c r="B27" i="10"/>
  <c r="B31" i="10"/>
  <c r="B24" i="10"/>
  <c r="B28" i="10"/>
  <c r="B32" i="10"/>
  <c r="K29" i="1"/>
  <c r="K21" i="1"/>
  <c r="K26" i="1"/>
  <c r="K20" i="1"/>
  <c r="K19" i="1"/>
  <c r="K25" i="1"/>
  <c r="K23" i="1"/>
  <c r="K28" i="1"/>
  <c r="K27" i="1"/>
  <c r="K24" i="1"/>
  <c r="K18" i="1"/>
  <c r="K22" i="1"/>
  <c r="G44" i="1" l="1"/>
  <c r="G47" i="1"/>
  <c r="G49" i="1"/>
  <c r="G45" i="1"/>
  <c r="H30" i="1"/>
  <c r="C30" i="1"/>
  <c r="G50" i="1" l="1"/>
  <c r="G46" i="1"/>
  <c r="G48" i="1"/>
  <c r="G51" i="1"/>
  <c r="G52" i="1"/>
  <c r="G43" i="1"/>
  <c r="G53" i="1"/>
  <c r="G42" i="1"/>
  <c r="G54" i="1" s="1"/>
  <c r="F30" i="1" l="1"/>
  <c r="G30" i="1" l="1"/>
  <c r="D30" i="1"/>
  <c r="E30" i="1"/>
  <c r="L3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<sst xmlns="http://schemas.openxmlformats.org/spreadsheetml/2006/main" count="445" uniqueCount="111">
  <si>
    <t> </t>
  </si>
  <si>
    <t> Energy Intensity Calculator - Hotel Sector</t>
  </si>
  <si>
    <t xml:space="preserve">Introduction </t>
  </si>
  <si>
    <t>The most important step in energy management and conservation is measuring and accounting for energy consumption.
EECA works with Hospitality NZ, Hotels Council Aotearoa and Tourism Industry Aotearoa to help members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t>
  </si>
  <si>
    <t>Instructions</t>
  </si>
  <si>
    <t>Steps</t>
  </si>
  <si>
    <t>In the Energy calculator tab, enter your site details</t>
  </si>
  <si>
    <t xml:space="preserve">Enter your energy and fuel consumption. This can be found in your energy bills - the amount of energy consumed within that given month. The tool has inputs for many different types of fuel. Enter the total consumed under the relevant your fuel type. </t>
  </si>
  <si>
    <t>Select the relevant units using the dropdowns in yellow. For biomass and coal, select the type that you use, with the yellow dropdowns</t>
  </si>
  <si>
    <r>
      <t xml:space="preserve">Note </t>
    </r>
    <r>
      <rPr>
        <u val="double"/>
        <sz val="10"/>
        <color rgb="FF164057"/>
        <rFont val="Arial"/>
        <family val="2"/>
      </rPr>
      <t xml:space="preserve">it is important that you enter under the correct fuel type as the energy intensity in MJ and emissions factors are different for each different fuel type. </t>
    </r>
  </si>
  <si>
    <t>Total emissions per month will be displayed to the right of the fuel consumption</t>
  </si>
  <si>
    <t>Enter your hotel floor area in m². Below that, enter the number of guest rooms your hotel has, and then then your average occupancy rates each month</t>
  </si>
  <si>
    <t>The energy intensity and emissions intensity for each month will be displayed in teal</t>
  </si>
  <si>
    <t>This will show the energy used and emissions produced per total area and per room for each month</t>
  </si>
  <si>
    <t>Key</t>
  </si>
  <si>
    <t>Editable</t>
  </si>
  <si>
    <t>Drop down selections</t>
  </si>
  <si>
    <t>Total sum of cells</t>
  </si>
  <si>
    <t>Notes:</t>
  </si>
  <si>
    <t>Calculation output</t>
  </si>
  <si>
    <t xml:space="preserve">Moving cells or changing calculations will cause inaccurate results </t>
  </si>
  <si>
    <t xml:space="preserve">Do not change anything on the parameters tab, this will affect results  </t>
  </si>
  <si>
    <t>Enter site details</t>
  </si>
  <si>
    <t>Site name</t>
  </si>
  <si>
    <t>Start Date</t>
  </si>
  <si>
    <t>Region</t>
  </si>
  <si>
    <t>Enter energy usage</t>
  </si>
  <si>
    <t>Enter monthly energy usage details below for the months specified:</t>
  </si>
  <si>
    <t>Energy &amp; Fuel consumption</t>
  </si>
  <si>
    <t>Total emissions</t>
  </si>
  <si>
    <t>Electricity</t>
  </si>
  <si>
    <t>Natural Gas</t>
  </si>
  <si>
    <t>LPG</t>
  </si>
  <si>
    <t>Diesel</t>
  </si>
  <si>
    <t>Biomass</t>
  </si>
  <si>
    <t>Coal</t>
  </si>
  <si>
    <t>Total (kWh)</t>
  </si>
  <si>
    <t>tCO₂e</t>
  </si>
  <si>
    <t>Unit:</t>
  </si>
  <si>
    <t>kWh</t>
  </si>
  <si>
    <t>L</t>
  </si>
  <si>
    <t>t</t>
  </si>
  <si>
    <t>Type:</t>
  </si>
  <si>
    <t>Pellets</t>
  </si>
  <si>
    <t>Sub-bituminous</t>
  </si>
  <si>
    <t>Total</t>
  </si>
  <si>
    <t>Total Hotel Area (number of rooms &amp; common spaces)</t>
  </si>
  <si>
    <t>Total area of guest rooms &amp; corridors (m²)</t>
  </si>
  <si>
    <t>total area of meeting facility space (m²)</t>
  </si>
  <si>
    <t>Total area of other temperature controlled space (m²)</t>
  </si>
  <si>
    <t>Total (m²)</t>
  </si>
  <si>
    <t>Quantity</t>
  </si>
  <si>
    <t>Total capacity</t>
  </si>
  <si>
    <t>Energy intensity</t>
  </si>
  <si>
    <t xml:space="preserve">Emissions intensity </t>
  </si>
  <si>
    <t>Total number of Guest rooms</t>
  </si>
  <si>
    <t>By total area</t>
  </si>
  <si>
    <t>By rooms sold</t>
  </si>
  <si>
    <t>Number of occupied rooms</t>
  </si>
  <si>
    <t>Occupancy</t>
  </si>
  <si>
    <t>kWh/m²</t>
  </si>
  <si>
    <t>kWh/room</t>
  </si>
  <si>
    <t>kgCO₂e/m²</t>
  </si>
  <si>
    <t>kgCO₂e/room</t>
  </si>
  <si>
    <t>Average</t>
  </si>
  <si>
    <t>Energy unit conversions and calorific values</t>
  </si>
  <si>
    <t>kWh/</t>
  </si>
  <si>
    <t>Natural gas</t>
  </si>
  <si>
    <t>Sources</t>
  </si>
  <si>
    <t>GJ</t>
  </si>
  <si>
    <t>Measuring emissions: A guide for organisations: 2024 detailed guide</t>
  </si>
  <si>
    <t>EECA Emission calculations 2024</t>
  </si>
  <si>
    <t>LPG Gas Unit Conversion Values: kg, Litres, MJ, kWh &amp; m³ (elgas.com.au)</t>
  </si>
  <si>
    <t>kg</t>
  </si>
  <si>
    <t>UK GOV GHG Conversion factors 2022: full set</t>
  </si>
  <si>
    <t>Waste oil</t>
  </si>
  <si>
    <t>Petrol</t>
  </si>
  <si>
    <t>Coal: Bituminous</t>
  </si>
  <si>
    <t>Coal: Sub-bituminous</t>
  </si>
  <si>
    <t>Coal: Lignite</t>
  </si>
  <si>
    <t>Biomass: Chips</t>
  </si>
  <si>
    <t>Biomass: Pellets</t>
  </si>
  <si>
    <t>Biomass: Green</t>
  </si>
  <si>
    <t>CO₂e emissions factors</t>
  </si>
  <si>
    <t>tCO₂e/</t>
  </si>
  <si>
    <t>tCO²e/</t>
  </si>
  <si>
    <t>Energy &amp; Fuel consumption (kWh)</t>
  </si>
  <si>
    <t>Fuel</t>
  </si>
  <si>
    <t>Coal Types</t>
  </si>
  <si>
    <t>Biomass types</t>
  </si>
  <si>
    <t>Chips</t>
  </si>
  <si>
    <t>Lignite</t>
  </si>
  <si>
    <t>Bituminous</t>
  </si>
  <si>
    <t>Green</t>
  </si>
  <si>
    <t>Month</t>
  </si>
  <si>
    <t>OAT</t>
  </si>
  <si>
    <t>N/A</t>
  </si>
  <si>
    <t>Northland</t>
  </si>
  <si>
    <t>Auckland</t>
  </si>
  <si>
    <t>Waikato</t>
  </si>
  <si>
    <t>Bay of Plenty</t>
  </si>
  <si>
    <t>Hawkes Bay</t>
  </si>
  <si>
    <t>Taranaki</t>
  </si>
  <si>
    <t>Manawatu</t>
  </si>
  <si>
    <t>Wellington</t>
  </si>
  <si>
    <t>Tasman &amp; Marlborough</t>
  </si>
  <si>
    <t>Canterbury</t>
  </si>
  <si>
    <t>West Coast</t>
  </si>
  <si>
    <t xml:space="preserve">Dunedin </t>
  </si>
  <si>
    <t>Queenstown</t>
  </si>
  <si>
    <t>Southland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</si>
</sst>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_-;\-* #,##0_-;_-* &quot;-&quot;??_-;_-@_-"/>
    <numFmt numFmtId="165" formatCode="#,##0.0"/>
    <numFmt numFmtId="166" formatCode="0.0"/>
    <numFmt numFmtId="167" formatCode="0.000000"/>
    <numFmt numFmtId="168" formatCode="0.000"/>
    <numFmt numFmtId="169" formatCode="_-* #,##0.0_-;\-* #,##0.0_-;_-* &quot;-&quot;??_-;_-@_-"/>
  </numFmts>
  <fonts count="30">
    <font>
      <sz val="11"/>
      <color theme="1"/>
      <name val="Calibri"/>
      <family val="2"/>
      <scheme val="minor"/>
    </font>
    <font>
      <sz val="11"/>
      <color theme="1"/>
      <name val="Calibri"/>
      <family val="2"/>
      <scheme val="minor"/>
    </font>
    <font>
      <b/>
      <sz val="11"/>
      <color theme="1"/>
      <name val="Sitka Banner Bold"/>
    </font>
    <font>
      <sz val="11"/>
      <color theme="1"/>
      <name val="Franklin Gothic Book"/>
      <family val="2"/>
    </font>
    <font>
      <b/>
      <sz val="11"/>
      <color theme="1"/>
      <name val="Franklin Gothic Book"/>
      <family val="2"/>
    </font>
    <font>
      <u/>
      <sz val="11"/>
      <color theme="10"/>
      <name val="Calibri"/>
      <family val="2"/>
      <scheme val="minor"/>
    </font>
    <font>
      <sz val="11"/>
      <color theme="1"/>
      <name val="Sitka Banner Bold"/>
    </font>
    <font>
      <sz val="8"/>
      <name val="Calibri"/>
      <family val="2"/>
      <scheme val="minor"/>
    </font>
    <font>
      <b/>
      <sz val="11"/>
      <color theme="0"/>
      <name val="Franklin Gothic Book"/>
      <family val="2"/>
    </font>
    <font>
      <sz val="11"/>
      <color theme="0"/>
      <name val="Franklin Gothic Book"/>
      <family val="2"/>
    </font>
    <font>
      <b/>
      <sz val="14"/>
      <color theme="1"/>
      <name val="Sitka Banner Bold"/>
    </font>
    <font>
      <b/>
      <sz val="11"/>
      <color rgb="FF000000"/>
      <name val="Calibri"/>
      <family val="2"/>
    </font>
    <font>
      <sz val="11"/>
      <color rgb="FF000000"/>
      <name val="Calibri"/>
      <family val="2"/>
    </font>
    <font>
      <sz val="24"/>
      <color rgb="FF164057"/>
      <name val="Arial"/>
      <family val="2"/>
    </font>
    <font>
      <sz val="10"/>
      <color rgb="FF164057"/>
      <name val="Arial"/>
      <family val="2"/>
    </font>
    <font>
      <b/>
      <sz val="12"/>
      <color rgb="FF164057"/>
      <name val="Arial"/>
      <family val="2"/>
    </font>
    <font>
      <sz val="10"/>
      <name val="Arial"/>
      <family val="2"/>
    </font>
    <font>
      <u val="double"/>
      <sz val="10"/>
      <color rgb="FF164057"/>
      <name val="Arial"/>
      <family val="2"/>
    </font>
    <font>
      <b/>
      <sz val="10"/>
      <color rgb="FF164057"/>
      <name val="Arial"/>
      <family val="2"/>
    </font>
    <font>
      <b/>
      <sz val="11"/>
      <color rgb="FF164057"/>
      <name val="Arial"/>
      <family val="2"/>
    </font>
    <font>
      <b/>
      <sz val="11"/>
      <color theme="1"/>
      <name val="Arial"/>
      <family val="2"/>
    </font>
    <font>
      <sz val="36"/>
      <color theme="0"/>
      <name val="Franklin Gothic Book"/>
      <family val="2"/>
    </font>
    <font>
      <sz val="11"/>
      <color theme="1"/>
      <name val="Calibri"/>
      <family val="2"/>
    </font>
    <font>
      <sz val="11"/>
      <color theme="1"/>
      <name val="Arial"/>
      <family val="2"/>
    </font>
    <font>
      <b/>
      <sz val="11"/>
      <color theme="0"/>
      <name val="Calibri"/>
      <family val="2"/>
    </font>
    <font>
      <sz val="11"/>
      <color rgb="FF164057"/>
      <name val="Arial"/>
      <family val="2"/>
    </font>
    <font>
      <sz val="11"/>
      <color rgb="FF000000"/>
      <name val="Franklin Gothic Book"/>
      <family val="2"/>
    </font>
    <font>
      <sz val="10"/>
      <color rgb="FF000000"/>
      <name val="Arial"/>
      <family val="2"/>
    </font>
    <font>
      <u/>
      <sz val="11"/>
      <color rgb="FF0000FF"/>
      <name val="Calibri"/>
      <family val="2"/>
    </font>
    <font>
      <u/>
      <sz val="10"/>
      <color rgb="FF0000FF"/>
      <name val="Arial"/>
      <family val="2"/>
    </font>
  </fonts>
  <fills count="15">
    <fill>
      <patternFill patternType="none"/>
    </fill>
    <fill>
      <patternFill patternType="gray125"/>
    </fill>
    <fill>
      <patternFill patternType="solid">
        <fgColor rgb="FF317575"/>
        <bgColor indexed="64"/>
      </patternFill>
    </fill>
    <fill>
      <patternFill patternType="solid">
        <fgColor rgb="FFAAC1C2"/>
        <bgColor indexed="64"/>
      </patternFill>
    </fill>
    <fill>
      <patternFill patternType="solid">
        <fgColor rgb="FF41B496"/>
        <bgColor indexed="64"/>
      </patternFill>
    </fill>
    <fill>
      <patternFill patternType="solid">
        <fgColor rgb="FF164057"/>
        <bgColor rgb="FF000000"/>
      </patternFill>
    </fill>
    <fill>
      <patternFill patternType="solid">
        <fgColor rgb="FFFFFFFF"/>
        <bgColor rgb="FF000000"/>
      </patternFill>
    </fill>
    <fill>
      <patternFill patternType="solid">
        <fgColor rgb="FFF2F2F2"/>
        <bgColor rgb="FF000000"/>
      </patternFill>
    </fill>
    <fill>
      <patternFill patternType="solid">
        <fgColor theme="0" tint="-4.9989318521683403E-2"/>
        <bgColor indexed="64"/>
      </patternFill>
    </fill>
    <fill>
      <patternFill patternType="solid">
        <fgColor rgb="FFB8CAD4"/>
        <bgColor indexed="64"/>
      </patternFill>
    </fill>
    <fill>
      <patternFill patternType="solid">
        <fgColor theme="2"/>
        <bgColor indexed="64"/>
      </patternFill>
    </fill>
    <fill>
      <patternFill patternType="solid">
        <fgColor rgb="FFFFFF00"/>
        <bgColor indexed="64"/>
      </patternFill>
    </fill>
    <fill>
      <patternFill patternType="solid">
        <fgColor rgb="FF164057"/>
        <bgColor indexed="64"/>
      </patternFill>
    </fill>
    <fill>
      <patternFill patternType="solid">
        <fgColor theme="0"/>
        <bgColor indexed="64"/>
      </patternFill>
    </fill>
    <fill>
      <patternFill patternType="solid">
        <fgColor theme="0"/>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style="thin">
        <color theme="0"/>
      </left>
      <right style="thin">
        <color theme="0"/>
      </right>
      <top style="thin">
        <color rgb="FF317575"/>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thin">
        <color theme="0"/>
      </left>
      <right style="thin">
        <color theme="0"/>
      </right>
      <top style="thin">
        <color theme="0"/>
      </top>
      <bottom/>
      <diagonal/>
    </border>
  </borders>
  <cellStyleXfs count="4">
    <xf numFmtId="0" fontId="0" fillId="0" borderId="0"/>
    <xf numFmtId="43"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192">
    <xf numFmtId="0" fontId="0" fillId="0" borderId="0" xfId="0"/>
    <xf numFmtId="0" fontId="3" fillId="0" borderId="0" xfId="0" applyFont="1"/>
    <xf numFmtId="0" fontId="0" fillId="0" borderId="7" xfId="0" applyBorder="1"/>
    <xf numFmtId="4" fontId="3" fillId="3" borderId="0" xfId="0" applyNumberFormat="1" applyFont="1" applyFill="1"/>
    <xf numFmtId="0" fontId="3" fillId="3" borderId="12" xfId="0" applyFont="1" applyFill="1" applyBorder="1"/>
    <xf numFmtId="0" fontId="8" fillId="2" borderId="5" xfId="0" applyFont="1" applyFill="1" applyBorder="1" applyAlignment="1">
      <alignment vertical="top"/>
    </xf>
    <xf numFmtId="0" fontId="8" fillId="2" borderId="6" xfId="0" applyFont="1" applyFill="1" applyBorder="1" applyAlignment="1">
      <alignment vertical="top"/>
    </xf>
    <xf numFmtId="0" fontId="8" fillId="2" borderId="6" xfId="0" applyFont="1" applyFill="1" applyBorder="1" applyAlignment="1">
      <alignment vertical="top" wrapText="1"/>
    </xf>
    <xf numFmtId="0" fontId="8" fillId="2" borderId="10" xfId="0" applyFont="1" applyFill="1" applyBorder="1" applyAlignment="1">
      <alignment vertical="top" wrapText="1"/>
    </xf>
    <xf numFmtId="17" fontId="3" fillId="3" borderId="9" xfId="0" applyNumberFormat="1" applyFont="1" applyFill="1" applyBorder="1"/>
    <xf numFmtId="166" fontId="3" fillId="3" borderId="0" xfId="0" applyNumberFormat="1" applyFont="1" applyFill="1"/>
    <xf numFmtId="0" fontId="3" fillId="3" borderId="0" xfId="0" applyFont="1" applyFill="1"/>
    <xf numFmtId="165" fontId="3" fillId="3" borderId="0" xfId="0" applyNumberFormat="1" applyFont="1" applyFill="1"/>
    <xf numFmtId="165" fontId="3" fillId="3" borderId="11" xfId="0" applyNumberFormat="1" applyFont="1" applyFill="1" applyBorder="1"/>
    <xf numFmtId="165" fontId="4" fillId="3" borderId="7" xfId="0" applyNumberFormat="1" applyFont="1" applyFill="1" applyBorder="1"/>
    <xf numFmtId="0" fontId="3" fillId="3" borderId="7" xfId="0" applyFont="1" applyFill="1" applyBorder="1"/>
    <xf numFmtId="165" fontId="4" fillId="3" borderId="13" xfId="0" applyNumberFormat="1" applyFont="1" applyFill="1" applyBorder="1"/>
    <xf numFmtId="0" fontId="0" fillId="0" borderId="14" xfId="0" applyBorder="1"/>
    <xf numFmtId="0" fontId="0" fillId="0" borderId="16" xfId="0" applyBorder="1"/>
    <xf numFmtId="0" fontId="0" fillId="0" borderId="15" xfId="0" applyBorder="1"/>
    <xf numFmtId="0" fontId="0" fillId="0" borderId="17" xfId="0" applyBorder="1"/>
    <xf numFmtId="0" fontId="0" fillId="0" borderId="18" xfId="0" applyBorder="1"/>
    <xf numFmtId="17" fontId="3" fillId="0" borderId="0" xfId="0" applyNumberFormat="1" applyFont="1" applyAlignment="1">
      <alignment horizontal="left"/>
    </xf>
    <xf numFmtId="0" fontId="4" fillId="0" borderId="0" xfId="0" applyFont="1"/>
    <xf numFmtId="0" fontId="4" fillId="0" borderId="10" xfId="0" applyFont="1" applyBorder="1"/>
    <xf numFmtId="0" fontId="0" fillId="0" borderId="19" xfId="0" applyBorder="1"/>
    <xf numFmtId="0" fontId="0" fillId="0" borderId="20" xfId="0" applyBorder="1"/>
    <xf numFmtId="0" fontId="3" fillId="0" borderId="8"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left" vertical="center" wrapText="1"/>
    </xf>
    <xf numFmtId="0" fontId="3" fillId="0" borderId="0" xfId="0" applyFont="1" applyAlignment="1">
      <alignment vertical="center"/>
    </xf>
    <xf numFmtId="0" fontId="11" fillId="5" borderId="23" xfId="0" applyFont="1" applyFill="1" applyBorder="1"/>
    <xf numFmtId="0" fontId="11" fillId="6" borderId="24" xfId="0" applyFont="1" applyFill="1" applyBorder="1"/>
    <xf numFmtId="0" fontId="15" fillId="6" borderId="24" xfId="0" applyFont="1" applyFill="1" applyBorder="1"/>
    <xf numFmtId="0" fontId="11" fillId="6" borderId="25" xfId="0" applyFont="1" applyFill="1" applyBorder="1"/>
    <xf numFmtId="0" fontId="12" fillId="6" borderId="26" xfId="0" applyFont="1" applyFill="1" applyBorder="1"/>
    <xf numFmtId="0" fontId="12" fillId="6" borderId="0" xfId="0" applyFont="1" applyFill="1"/>
    <xf numFmtId="0" fontId="12" fillId="6" borderId="27" xfId="0" applyFont="1" applyFill="1" applyBorder="1"/>
    <xf numFmtId="0" fontId="12" fillId="0" borderId="0" xfId="0" applyFont="1"/>
    <xf numFmtId="0" fontId="14" fillId="6" borderId="0" xfId="0" applyFont="1" applyFill="1"/>
    <xf numFmtId="0" fontId="14" fillId="6" borderId="27" xfId="0" applyFont="1" applyFill="1" applyBorder="1"/>
    <xf numFmtId="0" fontId="12" fillId="6" borderId="28" xfId="0" applyFont="1" applyFill="1" applyBorder="1"/>
    <xf numFmtId="0" fontId="13" fillId="6" borderId="0" xfId="0" applyFont="1" applyFill="1" applyAlignment="1">
      <alignment horizontal="left" indent="2"/>
    </xf>
    <xf numFmtId="0" fontId="19" fillId="8" borderId="0" xfId="0" applyFont="1" applyFill="1" applyAlignment="1">
      <alignment horizontal="center"/>
    </xf>
    <xf numFmtId="0" fontId="20" fillId="8" borderId="0" xfId="0" applyFont="1" applyFill="1"/>
    <xf numFmtId="0" fontId="15" fillId="8" borderId="0" xfId="0" applyFont="1" applyFill="1" applyAlignment="1">
      <alignment vertical="center"/>
    </xf>
    <xf numFmtId="0" fontId="12" fillId="8" borderId="0" xfId="0" applyFont="1" applyFill="1"/>
    <xf numFmtId="0" fontId="14" fillId="8" borderId="0" xfId="0" applyFont="1" applyFill="1" applyAlignment="1">
      <alignment vertical="center"/>
    </xf>
    <xf numFmtId="0" fontId="14" fillId="8" borderId="0" xfId="0" applyFont="1" applyFill="1"/>
    <xf numFmtId="0" fontId="17" fillId="8" borderId="0" xfId="0" applyFont="1" applyFill="1"/>
    <xf numFmtId="0" fontId="18" fillId="8" borderId="0" xfId="0" applyFont="1" applyFill="1" applyAlignment="1">
      <alignment vertical="center"/>
    </xf>
    <xf numFmtId="0" fontId="18" fillId="8" borderId="0" xfId="0" applyFont="1" applyFill="1"/>
    <xf numFmtId="164" fontId="3" fillId="8" borderId="1" xfId="1" applyNumberFormat="1" applyFont="1" applyFill="1" applyBorder="1" applyProtection="1"/>
    <xf numFmtId="164" fontId="3" fillId="4" borderId="1" xfId="1" applyNumberFormat="1" applyFont="1" applyFill="1" applyBorder="1" applyProtection="1"/>
    <xf numFmtId="164" fontId="4" fillId="4" borderId="1" xfId="1" applyNumberFormat="1" applyFont="1" applyFill="1" applyBorder="1" applyProtection="1"/>
    <xf numFmtId="0" fontId="23" fillId="9" borderId="1" xfId="0" applyFont="1" applyFill="1" applyBorder="1"/>
    <xf numFmtId="0" fontId="23" fillId="11" borderId="1" xfId="0" applyFont="1" applyFill="1" applyBorder="1"/>
    <xf numFmtId="0" fontId="23" fillId="10" borderId="1" xfId="0" applyFont="1" applyFill="1" applyBorder="1"/>
    <xf numFmtId="0" fontId="23" fillId="4" borderId="1" xfId="0" applyFont="1" applyFill="1" applyBorder="1"/>
    <xf numFmtId="0" fontId="24" fillId="5" borderId="23" xfId="0" applyFont="1" applyFill="1" applyBorder="1"/>
    <xf numFmtId="0" fontId="0" fillId="13" borderId="9" xfId="0" applyFill="1" applyBorder="1"/>
    <xf numFmtId="0" fontId="25" fillId="8" borderId="0" xfId="0" applyFont="1" applyFill="1"/>
    <xf numFmtId="0" fontId="14" fillId="13" borderId="11" xfId="0" applyFont="1" applyFill="1" applyBorder="1"/>
    <xf numFmtId="0" fontId="15" fillId="6" borderId="0" xfId="0" applyFont="1" applyFill="1"/>
    <xf numFmtId="0" fontId="0" fillId="13" borderId="0" xfId="0" applyFill="1"/>
    <xf numFmtId="0" fontId="14" fillId="13" borderId="0" xfId="0" applyFont="1" applyFill="1"/>
    <xf numFmtId="0" fontId="18" fillId="0" borderId="5" xfId="0" applyFont="1" applyBorder="1" applyAlignment="1">
      <alignment horizontal="right"/>
    </xf>
    <xf numFmtId="0" fontId="26" fillId="0" borderId="6" xfId="0" applyFont="1" applyBorder="1"/>
    <xf numFmtId="0" fontId="26" fillId="0" borderId="10" xfId="0" applyFont="1" applyBorder="1"/>
    <xf numFmtId="0" fontId="14" fillId="0" borderId="9" xfId="0" applyFont="1" applyBorder="1" applyAlignment="1">
      <alignment horizontal="right"/>
    </xf>
    <xf numFmtId="0" fontId="27" fillId="0" borderId="11" xfId="0" applyFont="1" applyBorder="1"/>
    <xf numFmtId="0" fontId="28" fillId="7" borderId="0" xfId="2" applyFont="1" applyFill="1" applyBorder="1"/>
    <xf numFmtId="0" fontId="16" fillId="0" borderId="0" xfId="2" applyFont="1" applyFill="1" applyBorder="1"/>
    <xf numFmtId="0" fontId="29" fillId="0" borderId="0" xfId="2" applyFont="1" applyFill="1" applyBorder="1"/>
    <xf numFmtId="0" fontId="14" fillId="7" borderId="9" xfId="0" applyFont="1" applyFill="1" applyBorder="1" applyAlignment="1">
      <alignment horizontal="right"/>
    </xf>
    <xf numFmtId="0" fontId="28" fillId="0" borderId="0" xfId="2" applyFont="1" applyFill="1" applyBorder="1"/>
    <xf numFmtId="0" fontId="22" fillId="0" borderId="11" xfId="0" applyFont="1" applyBorder="1"/>
    <xf numFmtId="0" fontId="18" fillId="0" borderId="9" xfId="0" applyFont="1" applyBorder="1" applyAlignment="1">
      <alignment horizontal="right"/>
    </xf>
    <xf numFmtId="0" fontId="0" fillId="0" borderId="11" xfId="0" applyBorder="1"/>
    <xf numFmtId="0" fontId="12" fillId="0" borderId="9" xfId="0" applyFont="1" applyBorder="1"/>
    <xf numFmtId="0" fontId="12" fillId="0" borderId="11" xfId="0" applyFont="1" applyBorder="1"/>
    <xf numFmtId="0" fontId="3" fillId="8" borderId="0" xfId="1" applyNumberFormat="1" applyFont="1" applyFill="1" applyBorder="1" applyProtection="1"/>
    <xf numFmtId="168" fontId="3" fillId="8" borderId="0" xfId="1" applyNumberFormat="1" applyFont="1" applyFill="1" applyBorder="1" applyProtection="1"/>
    <xf numFmtId="9" fontId="3" fillId="8" borderId="0" xfId="3" applyFont="1" applyFill="1" applyBorder="1" applyProtection="1"/>
    <xf numFmtId="168" fontId="3" fillId="8" borderId="1" xfId="1" applyNumberFormat="1" applyFont="1" applyFill="1" applyBorder="1" applyProtection="1"/>
    <xf numFmtId="0" fontId="4" fillId="0" borderId="6" xfId="0" applyFont="1" applyBorder="1"/>
    <xf numFmtId="166" fontId="3" fillId="8" borderId="1" xfId="1" applyNumberFormat="1" applyFont="1" applyFill="1" applyBorder="1" applyProtection="1"/>
    <xf numFmtId="168" fontId="3" fillId="9" borderId="1" xfId="1" applyNumberFormat="1" applyFont="1" applyFill="1" applyBorder="1" applyAlignment="1" applyProtection="1">
      <alignment horizontal="right"/>
    </xf>
    <xf numFmtId="166" fontId="3" fillId="9" borderId="1" xfId="1" applyNumberFormat="1" applyFont="1" applyFill="1" applyBorder="1" applyAlignment="1" applyProtection="1">
      <alignment horizontal="right"/>
    </xf>
    <xf numFmtId="0" fontId="3" fillId="0" borderId="1" xfId="0" applyFont="1" applyBorder="1" applyAlignment="1">
      <alignment horizontal="left" vertical="center"/>
    </xf>
    <xf numFmtId="0" fontId="3" fillId="0" borderId="1" xfId="0" applyFont="1" applyBorder="1"/>
    <xf numFmtId="0" fontId="3" fillId="0" borderId="1" xfId="0" applyFont="1" applyBorder="1" applyAlignment="1">
      <alignment vertical="center" wrapText="1"/>
    </xf>
    <xf numFmtId="0" fontId="8" fillId="2" borderId="1" xfId="0" applyFont="1" applyFill="1" applyBorder="1" applyAlignment="1">
      <alignment horizontal="center" vertical="center" wrapText="1"/>
    </xf>
    <xf numFmtId="169" fontId="3" fillId="4" borderId="1" xfId="1" applyNumberFormat="1" applyFont="1" applyFill="1" applyBorder="1" applyProtection="1"/>
    <xf numFmtId="169" fontId="4" fillId="4" borderId="1" xfId="1" applyNumberFormat="1" applyFont="1" applyFill="1" applyBorder="1" applyProtection="1"/>
    <xf numFmtId="0" fontId="0" fillId="0" borderId="29" xfId="0" applyBorder="1"/>
    <xf numFmtId="0" fontId="26" fillId="0" borderId="0" xfId="0" applyFont="1"/>
    <xf numFmtId="0" fontId="14" fillId="0" borderId="0" xfId="0" applyFont="1" applyAlignment="1">
      <alignment horizontal="right"/>
    </xf>
    <xf numFmtId="0" fontId="14" fillId="0" borderId="0" xfId="0" applyFont="1"/>
    <xf numFmtId="0" fontId="12" fillId="0" borderId="0" xfId="0" applyFont="1" applyAlignment="1">
      <alignment horizontal="right"/>
    </xf>
    <xf numFmtId="0" fontId="27" fillId="0" borderId="0" xfId="0" applyFont="1"/>
    <xf numFmtId="0" fontId="18" fillId="0" borderId="0" xfId="0" applyFont="1" applyAlignment="1">
      <alignment horizontal="left"/>
    </xf>
    <xf numFmtId="2" fontId="14" fillId="0" borderId="0" xfId="0" applyNumberFormat="1" applyFont="1"/>
    <xf numFmtId="1" fontId="14" fillId="0" borderId="0" xfId="0" applyNumberFormat="1" applyFont="1"/>
    <xf numFmtId="167" fontId="14" fillId="0" borderId="0" xfId="0" applyNumberFormat="1" applyFont="1"/>
    <xf numFmtId="0" fontId="14" fillId="0" borderId="0" xfId="0" applyFont="1" applyAlignment="1">
      <alignment horizontal="left"/>
    </xf>
    <xf numFmtId="0" fontId="22" fillId="0" borderId="0" xfId="0" applyFont="1"/>
    <xf numFmtId="0" fontId="14" fillId="7" borderId="12" xfId="0" applyFont="1" applyFill="1" applyBorder="1" applyAlignment="1">
      <alignment horizontal="right"/>
    </xf>
    <xf numFmtId="167" fontId="14" fillId="0" borderId="7" xfId="0" applyNumberFormat="1" applyFont="1" applyBorder="1"/>
    <xf numFmtId="0" fontId="14" fillId="0" borderId="7" xfId="0" applyFont="1" applyBorder="1" applyAlignment="1">
      <alignment horizontal="right"/>
    </xf>
    <xf numFmtId="0" fontId="14" fillId="0" borderId="7" xfId="0" applyFont="1" applyBorder="1" applyAlignment="1">
      <alignment horizontal="left"/>
    </xf>
    <xf numFmtId="0" fontId="0" fillId="0" borderId="13" xfId="0" applyBorder="1"/>
    <xf numFmtId="0" fontId="0" fillId="12" borderId="0" xfId="0" applyFill="1"/>
    <xf numFmtId="0" fontId="3" fillId="13" borderId="0" xfId="0" applyFont="1" applyFill="1"/>
    <xf numFmtId="0" fontId="3" fillId="0" borderId="0" xfId="0" applyFont="1" applyAlignment="1">
      <alignment horizontal="center"/>
    </xf>
    <xf numFmtId="0" fontId="3" fillId="13" borderId="0" xfId="0" applyFont="1" applyFill="1" applyAlignment="1">
      <alignment vertical="top" wrapText="1"/>
    </xf>
    <xf numFmtId="0" fontId="3" fillId="0" borderId="0" xfId="0" applyFont="1" applyAlignment="1">
      <alignment vertical="top" wrapText="1"/>
    </xf>
    <xf numFmtId="0" fontId="2" fillId="13" borderId="0" xfId="0" applyFont="1" applyFill="1" applyAlignment="1">
      <alignment vertical="center"/>
    </xf>
    <xf numFmtId="0" fontId="3" fillId="0" borderId="1" xfId="0" applyFont="1" applyBorder="1" applyAlignment="1">
      <alignment horizontal="center" vertical="center"/>
    </xf>
    <xf numFmtId="0" fontId="3" fillId="0" borderId="4" xfId="0" applyFont="1" applyBorder="1" applyAlignment="1">
      <alignment vertical="center"/>
    </xf>
    <xf numFmtId="0" fontId="24" fillId="5" borderId="8" xfId="0" applyFont="1" applyFill="1" applyBorder="1" applyAlignment="1">
      <alignment vertical="top"/>
    </xf>
    <xf numFmtId="0" fontId="9" fillId="13" borderId="0" xfId="0" applyFont="1" applyFill="1" applyAlignment="1">
      <alignment horizontal="left"/>
    </xf>
    <xf numFmtId="0" fontId="23" fillId="9" borderId="1" xfId="0" applyFont="1" applyFill="1" applyBorder="1" applyAlignment="1">
      <alignment vertical="center"/>
    </xf>
    <xf numFmtId="0" fontId="3" fillId="13" borderId="0" xfId="0" applyFont="1" applyFill="1" applyAlignment="1">
      <alignment horizontal="left"/>
    </xf>
    <xf numFmtId="0" fontId="3" fillId="13" borderId="0" xfId="0" applyFont="1" applyFill="1" applyAlignment="1">
      <alignment horizontal="center"/>
    </xf>
    <xf numFmtId="0" fontId="3" fillId="13" borderId="0" xfId="0" applyFont="1" applyFill="1" applyAlignment="1">
      <alignment horizontal="center" vertical="top"/>
    </xf>
    <xf numFmtId="0" fontId="10" fillId="13" borderId="0" xfId="0" applyFont="1" applyFill="1" applyAlignment="1">
      <alignment horizontal="center" vertical="center"/>
    </xf>
    <xf numFmtId="0" fontId="10" fillId="13" borderId="1" xfId="0" applyFont="1" applyFill="1" applyBorder="1" applyAlignment="1">
      <alignment horizontal="center" vertical="center" wrapText="1"/>
    </xf>
    <xf numFmtId="0" fontId="3" fillId="13" borderId="5" xfId="0" applyFont="1" applyFill="1" applyBorder="1" applyAlignment="1">
      <alignment horizontal="left" vertical="center" wrapText="1"/>
    </xf>
    <xf numFmtId="0" fontId="3" fillId="0" borderId="5" xfId="0" applyFont="1" applyBorder="1" applyAlignment="1">
      <alignment vertical="center"/>
    </xf>
    <xf numFmtId="0" fontId="3" fillId="13" borderId="8" xfId="0" applyFont="1" applyFill="1" applyBorder="1" applyAlignment="1">
      <alignment horizontal="left" vertical="center" wrapText="1"/>
    </xf>
    <xf numFmtId="0" fontId="3" fillId="13" borderId="10" xfId="0" applyFont="1" applyFill="1" applyBorder="1" applyAlignment="1">
      <alignment horizontal="left" vertical="center"/>
    </xf>
    <xf numFmtId="0" fontId="3" fillId="13" borderId="22" xfId="0" applyFont="1" applyFill="1" applyBorder="1" applyAlignment="1">
      <alignment horizontal="center" vertical="center"/>
    </xf>
    <xf numFmtId="0" fontId="3" fillId="13" borderId="0" xfId="0" applyFont="1" applyFill="1" applyAlignment="1">
      <alignment horizontal="right"/>
    </xf>
    <xf numFmtId="0" fontId="3" fillId="13" borderId="9" xfId="0" applyFont="1" applyFill="1" applyBorder="1" applyAlignment="1">
      <alignment horizontal="left" vertical="center" wrapText="1"/>
    </xf>
    <xf numFmtId="0" fontId="3" fillId="13" borderId="9" xfId="0" applyFont="1" applyFill="1" applyBorder="1" applyAlignment="1">
      <alignment horizontal="left" vertical="center"/>
    </xf>
    <xf numFmtId="0" fontId="3" fillId="13" borderId="22" xfId="0" applyFont="1" applyFill="1" applyBorder="1" applyAlignment="1">
      <alignment horizontal="left" vertical="center"/>
    </xf>
    <xf numFmtId="0" fontId="3" fillId="13" borderId="11" xfId="0" applyFont="1" applyFill="1" applyBorder="1" applyAlignment="1">
      <alignment horizontal="left" vertical="center"/>
    </xf>
    <xf numFmtId="0" fontId="3" fillId="13" borderId="22" xfId="0" applyFont="1" applyFill="1" applyBorder="1"/>
    <xf numFmtId="0" fontId="3" fillId="13" borderId="12" xfId="0" applyFont="1" applyFill="1" applyBorder="1"/>
    <xf numFmtId="0" fontId="3" fillId="0" borderId="12" xfId="0" applyFont="1" applyBorder="1"/>
    <xf numFmtId="0" fontId="3" fillId="13" borderId="13" xfId="0" applyFont="1" applyFill="1" applyBorder="1" applyAlignment="1">
      <alignment horizontal="left" vertical="center"/>
    </xf>
    <xf numFmtId="0" fontId="3" fillId="13" borderId="21" xfId="0" applyFont="1" applyFill="1" applyBorder="1" applyAlignment="1">
      <alignment horizontal="center" vertical="center"/>
    </xf>
    <xf numFmtId="17" fontId="3" fillId="13" borderId="0" xfId="0" applyNumberFormat="1" applyFont="1" applyFill="1" applyAlignment="1">
      <alignment horizontal="left"/>
    </xf>
    <xf numFmtId="0" fontId="3" fillId="13" borderId="9" xfId="0" applyFont="1" applyFill="1" applyBorder="1"/>
    <xf numFmtId="17" fontId="3" fillId="13" borderId="11" xfId="0" applyNumberFormat="1" applyFont="1" applyFill="1" applyBorder="1" applyAlignment="1">
      <alignment horizontal="left"/>
    </xf>
    <xf numFmtId="17" fontId="3" fillId="13" borderId="13" xfId="0" applyNumberFormat="1" applyFont="1" applyFill="1" applyBorder="1" applyAlignment="1">
      <alignment horizontal="left"/>
    </xf>
    <xf numFmtId="0" fontId="4" fillId="13" borderId="10" xfId="0" applyFont="1" applyFill="1" applyBorder="1"/>
    <xf numFmtId="0" fontId="4" fillId="13" borderId="0" xfId="0" applyFont="1" applyFill="1"/>
    <xf numFmtId="164" fontId="3" fillId="13" borderId="0" xfId="1" applyNumberFormat="1" applyFont="1" applyFill="1" applyBorder="1" applyProtection="1"/>
    <xf numFmtId="164" fontId="3" fillId="13" borderId="0" xfId="1" applyNumberFormat="1" applyFont="1" applyFill="1" applyBorder="1" applyAlignment="1" applyProtection="1">
      <alignment horizontal="center"/>
    </xf>
    <xf numFmtId="0" fontId="3" fillId="13" borderId="0" xfId="0" applyFont="1" applyFill="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164" fontId="3" fillId="8" borderId="1" xfId="1" applyNumberFormat="1" applyFont="1" applyFill="1" applyBorder="1" applyAlignment="1" applyProtection="1">
      <alignment horizontal="center"/>
    </xf>
    <xf numFmtId="17" fontId="3" fillId="13" borderId="0" xfId="0" applyNumberFormat="1" applyFont="1" applyFill="1"/>
    <xf numFmtId="0" fontId="6" fillId="13" borderId="0" xfId="0" applyFont="1" applyFill="1"/>
    <xf numFmtId="0" fontId="3" fillId="0" borderId="1" xfId="0" applyFont="1" applyBorder="1" applyAlignment="1">
      <alignment vertical="top" wrapText="1"/>
    </xf>
    <xf numFmtId="0" fontId="3" fillId="13" borderId="1" xfId="0" applyFont="1" applyFill="1" applyBorder="1" applyAlignment="1">
      <alignment horizontal="left" vertical="center" wrapText="1"/>
    </xf>
    <xf numFmtId="0" fontId="3" fillId="0" borderId="4" xfId="0" applyFont="1" applyBorder="1" applyAlignment="1">
      <alignment vertical="top"/>
    </xf>
    <xf numFmtId="9" fontId="3" fillId="8" borderId="1" xfId="3" applyFont="1" applyFill="1" applyBorder="1" applyProtection="1"/>
    <xf numFmtId="164" fontId="4" fillId="8" borderId="1" xfId="1" applyNumberFormat="1" applyFont="1" applyFill="1" applyBorder="1" applyProtection="1"/>
    <xf numFmtId="0" fontId="3" fillId="9" borderId="1" xfId="0" applyFont="1" applyFill="1" applyBorder="1" applyAlignment="1" applyProtection="1">
      <alignment horizontal="left" vertical="center" wrapText="1"/>
      <protection locked="0"/>
    </xf>
    <xf numFmtId="17" fontId="3" fillId="9" borderId="1" xfId="0" applyNumberFormat="1" applyFont="1" applyFill="1" applyBorder="1" applyAlignment="1" applyProtection="1">
      <alignment horizontal="center" vertical="center"/>
      <protection locked="0"/>
    </xf>
    <xf numFmtId="0" fontId="3" fillId="9" borderId="4" xfId="0" applyFont="1" applyFill="1" applyBorder="1" applyAlignment="1" applyProtection="1">
      <alignment vertical="center"/>
      <protection locked="0"/>
    </xf>
    <xf numFmtId="164" fontId="3" fillId="9" borderId="21" xfId="1" applyNumberFormat="1" applyFont="1" applyFill="1" applyBorder="1" applyAlignment="1" applyProtection="1">
      <alignment horizontal="right"/>
      <protection locked="0"/>
    </xf>
    <xf numFmtId="164" fontId="3" fillId="9" borderId="1" xfId="1" applyNumberFormat="1" applyFont="1" applyFill="1" applyBorder="1" applyAlignment="1" applyProtection="1">
      <alignment horizontal="right"/>
      <protection locked="0"/>
    </xf>
    <xf numFmtId="0" fontId="3" fillId="11" borderId="1" xfId="0" applyFont="1" applyFill="1" applyBorder="1" applyAlignment="1" applyProtection="1">
      <alignment horizontal="left" vertical="center"/>
      <protection locked="0"/>
    </xf>
    <xf numFmtId="0" fontId="3" fillId="11" borderId="1" xfId="0" applyFont="1" applyFill="1" applyBorder="1" applyAlignment="1" applyProtection="1">
      <alignment vertical="center"/>
      <protection locked="0"/>
    </xf>
    <xf numFmtId="164" fontId="3" fillId="9" borderId="1" xfId="1" applyNumberFormat="1" applyFont="1" applyFill="1" applyBorder="1" applyAlignment="1" applyProtection="1">
      <alignment horizontal="center"/>
      <protection locked="0"/>
    </xf>
    <xf numFmtId="0" fontId="12" fillId="5" borderId="0" xfId="0" applyFont="1" applyFill="1" applyAlignment="1">
      <alignment vertical="center"/>
    </xf>
    <xf numFmtId="0" fontId="14" fillId="14" borderId="27" xfId="0" applyFont="1" applyFill="1" applyBorder="1"/>
    <xf numFmtId="0" fontId="14" fillId="14" borderId="0" xfId="0" applyFont="1" applyFill="1"/>
    <xf numFmtId="0" fontId="25" fillId="13" borderId="0" xfId="0" applyFont="1" applyFill="1"/>
    <xf numFmtId="0" fontId="14" fillId="7" borderId="27" xfId="0" applyFont="1" applyFill="1" applyBorder="1" applyAlignment="1">
      <alignment vertical="center" wrapText="1"/>
    </xf>
    <xf numFmtId="0" fontId="10" fillId="13" borderId="2" xfId="0" applyFont="1" applyFill="1" applyBorder="1" applyAlignment="1">
      <alignment vertical="center" wrapText="1"/>
    </xf>
    <xf numFmtId="0" fontId="10" fillId="13" borderId="4" xfId="0" applyFont="1" applyFill="1" applyBorder="1" applyAlignment="1">
      <alignment vertical="center" wrapText="1"/>
    </xf>
    <xf numFmtId="0" fontId="13" fillId="6" borderId="0" xfId="0" applyFont="1" applyFill="1" applyAlignment="1">
      <alignment horizontal="left" vertical="center" indent="2"/>
    </xf>
    <xf numFmtId="0" fontId="21" fillId="5" borderId="0" xfId="0" applyFont="1" applyFill="1" applyAlignment="1">
      <alignment horizontal="center" vertical="center"/>
    </xf>
    <xf numFmtId="0" fontId="14" fillId="7" borderId="0" xfId="0" applyFont="1" applyFill="1" applyAlignment="1">
      <alignment horizontal="left" vertical="center" wrapText="1" indent="8"/>
    </xf>
    <xf numFmtId="0" fontId="21" fillId="5" borderId="0" xfId="0" applyFont="1" applyFill="1" applyAlignment="1">
      <alignment horizontal="left" vertical="center"/>
    </xf>
    <xf numFmtId="0" fontId="12" fillId="5" borderId="0" xfId="0" applyFont="1" applyFill="1" applyAlignment="1">
      <alignment horizontal="left" vertical="center"/>
    </xf>
    <xf numFmtId="0" fontId="3" fillId="13" borderId="0" xfId="0" applyFont="1" applyFill="1" applyAlignment="1">
      <alignment horizontal="left" vertical="top" wrapText="1"/>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2" fillId="6" borderId="0" xfId="0" applyFont="1" applyFill="1" applyAlignment="1"/>
    <xf numFmtId="0" fontId="12" fillId="6" borderId="27" xfId="0" applyFont="1" applyFill="1" applyBorder="1" applyAlignment="1"/>
  </cellXfs>
  <cellStyles count="4">
    <cellStyle name="Comma" xfId="1" builtinId="3"/>
    <cellStyle name="Hyperlink" xfId="2" builtinId="8"/>
    <cellStyle name="Normal" xfId="0" builtinId="0"/>
    <cellStyle name="Percent" xfId="3" builtinId="5"/>
  </cellStyles>
  <dxfs count="2">
    <dxf>
      <font>
        <b/>
        <i val="0"/>
        <color rgb="FF265D5C"/>
      </font>
    </dxf>
    <dxf>
      <fill>
        <patternFill patternType="solid">
          <fgColor theme="0"/>
          <bgColor theme="0"/>
        </patternFill>
      </fill>
      <border>
        <left style="thin">
          <color theme="1" tint="-0.499984740745262"/>
        </left>
        <right style="thin">
          <color theme="1" tint="-0.499984740745262"/>
        </right>
        <top style="thin">
          <color theme="1" tint="-0.499984740745262"/>
        </top>
        <bottom style="thin">
          <color theme="1" tint="-0.499984740745262"/>
        </bottom>
      </border>
    </dxf>
  </dxfs>
  <tableStyles count="1" defaultTableStyle="TableStyleMedium2" defaultPivotStyle="PivotStyleLight16">
    <tableStyle name="Timeline Style 3" pivot="0" table="0" count="9" xr9:uid="{3135FECB-768C-4DBC-AB13-B730620A0E75}">
      <tableStyleElement type="wholeTable" dxfId="1"/>
      <tableStyleElement type="headerRow" dxfId="0"/>
    </tableStyle>
  </tableStyles>
  <colors>
    <mruColors>
      <color rgb="FF41B496"/>
      <color rgb="FFB8CAD4"/>
      <color rgb="FF164057"/>
      <color rgb="FF317575"/>
      <color rgb="FF388684"/>
      <color rgb="FF3E9694"/>
      <color rgb="FFAAC1C2"/>
      <color rgb="FFFFC7CE"/>
      <color rgb="FFFF9797"/>
      <color rgb="FFFF5050"/>
    </mruColors>
  </colors>
  <extLst>
    <ext xmlns:x14="http://schemas.microsoft.com/office/spreadsheetml/2009/9/main" uri="{EB79DEF2-80B8-43e5-95BD-54CBDDF9020C}">
      <x14:slicerStyles defaultSlicerStyle="SlicerStyleLight1"/>
    </ext>
    <ext xmlns:x15="http://schemas.microsoft.com/office/spreadsheetml/2010/11/main" uri="{A0A4C193-F2C1-4fcb-8827-314CF55A85BB}">
      <x15:dxfs count="7">
        <dxf>
          <fill>
            <patternFill>
              <bgColor theme="0"/>
            </patternFill>
          </fill>
        </dxf>
        <dxf>
          <fill>
            <patternFill patternType="solid">
              <fgColor theme="0" tint="-0.14999847407452621"/>
              <bgColor theme="0" tint="-0.14999847407452621"/>
            </patternFill>
          </fill>
        </dxf>
        <dxf>
          <fill>
            <patternFill patternType="solid">
              <fgColor theme="0"/>
              <bgColor rgb="FF317575"/>
            </patternFill>
          </fill>
        </dxf>
        <dxf>
          <font>
            <sz val="9"/>
            <color theme="1" tint="0.499984740745262"/>
          </font>
        </dxf>
        <dxf>
          <font>
            <sz val="9"/>
            <color theme="0"/>
            <name val="Calibri"/>
            <family val="2"/>
            <scheme val="minor"/>
          </font>
        </dxf>
        <dxf>
          <font>
            <sz val="9"/>
            <color auto="1"/>
            <name val="Calibri"/>
            <family val="2"/>
            <scheme val="minor"/>
          </font>
        </dxf>
        <dxf>
          <font>
            <sz val="10"/>
            <color auto="1"/>
            <name val="Calibri"/>
            <family val="2"/>
            <scheme val="minor"/>
          </font>
        </dxf>
      </x15:dxfs>
    </ext>
    <ext xmlns:x15="http://schemas.microsoft.com/office/spreadsheetml/2010/11/main" uri="{9260A510-F301-46a8-8635-F512D64BE5F5}">
      <x15:timelineStyles defaultTimelineStyle="TimeSlicerStyleLight1">
        <x15:timelineStyle name="Timeline Style 3">
          <x15:timelineStyleElements>
            <x15:timelineStyleElement type="selectionLabel" dxfId="6"/>
            <x15:timelineStyleElement type="timeLevel" dxfId="5"/>
            <x15:timelineStyleElement type="periodLabel1" dxfId="4"/>
            <x15:timelineStyleElement type="periodLabel2" dxfId="3"/>
            <x15:timelineStyleElement type="selectedTimeBlock" dxfId="2"/>
            <x15:timelineStyleElement type="unselectedTimeBlock" dxfId="1"/>
            <x15:timelineStyleElement type="selectedTimeBlockSpace" dxfId="0"/>
          </x15:timelineStyleElements>
        </x15:timelineStyle>
      </x15:timelineStyles>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effectLst/>
                <a:latin typeface="Franklin Gothic Book" panose="020B0503020102020204" pitchFamily="34" charset="0"/>
              </a:rPr>
              <a:t>Total Carbon Emissions per Month </a:t>
            </a:r>
            <a:endParaRPr lang="en-NZ" b="0">
              <a:effectLst/>
              <a:latin typeface="Franklin Gothic Book" panose="020B0503020102020204" pitchFamily="34" charset="0"/>
            </a:endParaRPr>
          </a:p>
        </c:rich>
      </c:tx>
      <c:layout>
        <c:manualLayout>
          <c:xMode val="edge"/>
          <c:yMode val="edge"/>
          <c:x val="1.165109415755379E-2"/>
          <c:y val="1.9288731811447329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endParaRPr lang="en-NZ"/>
        </a:p>
      </c:txPr>
    </c:title>
    <c:autoTitleDeleted val="0"/>
    <c:plotArea>
      <c:layout>
        <c:manualLayout>
          <c:layoutTarget val="inner"/>
          <c:xMode val="edge"/>
          <c:yMode val="edge"/>
          <c:x val="0.13071334771776569"/>
          <c:y val="0.2177217501714343"/>
          <c:w val="0.70201654331637975"/>
          <c:h val="0.712918931890273"/>
        </c:manualLayout>
      </c:layout>
      <c:barChart>
        <c:barDir val="col"/>
        <c:grouping val="stacked"/>
        <c:varyColors val="0"/>
        <c:ser>
          <c:idx val="0"/>
          <c:order val="0"/>
          <c:tx>
            <c:strRef>
              <c:f>'Background Calcs'!$B$4</c:f>
              <c:strCache>
                <c:ptCount val="1"/>
                <c:pt idx="0">
                  <c:v>Electricity</c:v>
                </c:pt>
              </c:strCache>
            </c:strRef>
          </c:tx>
          <c:spPr>
            <a:solidFill>
              <a:schemeClr val="accent1"/>
            </a:solidFill>
            <a:ln>
              <a:noFill/>
            </a:ln>
            <a:effectLst/>
          </c:spPr>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Calcs'!$B$5:$B$16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F73-4094-8CEF-1DEB819D9F6B}"/>
            </c:ext>
          </c:extLst>
        </c:ser>
        <c:ser>
          <c:idx val="1"/>
          <c:order val="1"/>
          <c:tx>
            <c:strRef>
              <c:f>'Background Calcs'!$C$4</c:f>
              <c:strCache>
                <c:ptCount val="1"/>
                <c:pt idx="0">
                  <c:v>Natural Gas</c:v>
                </c:pt>
              </c:strCache>
            </c:strRef>
          </c:tx>
          <c:spPr>
            <a:solidFill>
              <a:schemeClr val="accent2"/>
            </a:solidFill>
            <a:ln>
              <a:noFill/>
            </a:ln>
            <a:effectLst/>
          </c:spPr>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Calcs'!$C$5:$C$16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E06-4AB5-AD22-AA54C7B001BB}"/>
            </c:ext>
          </c:extLst>
        </c:ser>
        <c:ser>
          <c:idx val="2"/>
          <c:order val="2"/>
          <c:tx>
            <c:strRef>
              <c:f>'Background Calcs'!$D$4</c:f>
              <c:strCache>
                <c:ptCount val="1"/>
                <c:pt idx="0">
                  <c:v>LPG</c:v>
                </c:pt>
              </c:strCache>
            </c:strRef>
          </c:tx>
          <c:spPr>
            <a:solidFill>
              <a:schemeClr val="accent3"/>
            </a:solidFill>
            <a:ln>
              <a:noFill/>
            </a:ln>
            <a:effectLst/>
          </c:spPr>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Calcs'!$D$5:$D$16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E06-4AB5-AD22-AA54C7B001BB}"/>
            </c:ext>
          </c:extLst>
        </c:ser>
        <c:ser>
          <c:idx val="3"/>
          <c:order val="3"/>
          <c:tx>
            <c:strRef>
              <c:f>'Background Calcs'!$E$4</c:f>
              <c:strCache>
                <c:ptCount val="1"/>
                <c:pt idx="0">
                  <c:v>Diesel</c:v>
                </c:pt>
              </c:strCache>
            </c:strRef>
          </c:tx>
          <c:spPr>
            <a:solidFill>
              <a:schemeClr val="accent4"/>
            </a:solidFill>
            <a:ln>
              <a:noFill/>
            </a:ln>
            <a:effectLst/>
          </c:spPr>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Calcs'!$E$5:$E$16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FE06-4AB5-AD22-AA54C7B001BB}"/>
            </c:ext>
          </c:extLst>
        </c:ser>
        <c:ser>
          <c:idx val="4"/>
          <c:order val="4"/>
          <c:tx>
            <c:strRef>
              <c:f>'Background Calcs'!$F$4</c:f>
              <c:strCache>
                <c:ptCount val="1"/>
                <c:pt idx="0">
                  <c:v>Biomass: Pellets</c:v>
                </c:pt>
              </c:strCache>
            </c:strRef>
          </c:tx>
          <c:spPr>
            <a:solidFill>
              <a:schemeClr val="accent5"/>
            </a:solidFill>
            <a:ln>
              <a:noFill/>
            </a:ln>
            <a:effectLst/>
          </c:spPr>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Calcs'!$F$5:$F$16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FE06-4AB5-AD22-AA54C7B001BB}"/>
            </c:ext>
          </c:extLst>
        </c:ser>
        <c:ser>
          <c:idx val="5"/>
          <c:order val="5"/>
          <c:tx>
            <c:strRef>
              <c:f>'Background Calcs'!$G$4</c:f>
              <c:strCache>
                <c:ptCount val="1"/>
                <c:pt idx="0">
                  <c:v>Coal: Sub-bituminous</c:v>
                </c:pt>
              </c:strCache>
            </c:strRef>
          </c:tx>
          <c:spPr>
            <a:solidFill>
              <a:schemeClr val="accent6"/>
            </a:solidFill>
            <a:ln>
              <a:noFill/>
            </a:ln>
            <a:effectLst/>
          </c:spPr>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Calcs'!$G$5:$G$16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FE06-4AB5-AD22-AA54C7B001BB}"/>
            </c:ext>
          </c:extLst>
        </c:ser>
        <c:dLbls>
          <c:showLegendKey val="0"/>
          <c:showVal val="0"/>
          <c:showCatName val="0"/>
          <c:showSerName val="0"/>
          <c:showPercent val="0"/>
          <c:showBubbleSize val="0"/>
        </c:dLbls>
        <c:gapWidth val="100"/>
        <c:overlap val="100"/>
        <c:axId val="12722687"/>
        <c:axId val="1995681695"/>
      </c:barChart>
      <c:dateAx>
        <c:axId val="12722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95681695"/>
        <c:crosses val="autoZero"/>
        <c:auto val="1"/>
        <c:lblOffset val="100"/>
        <c:baseTimeUnit val="months"/>
      </c:dateAx>
      <c:valAx>
        <c:axId val="1995681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i="0" u="none" strike="noStrike" baseline="0">
                    <a:solidFill>
                      <a:sysClr val="windowText" lastClr="000000"/>
                    </a:solidFill>
                    <a:effectLst/>
                    <a:latin typeface="Franklin Gothic Book" panose="020B0503020102020204" pitchFamily="34" charset="0"/>
                  </a:rPr>
                  <a:t>Carbon Emissions (tCO₂e)</a:t>
                </a:r>
                <a:endParaRPr lang="en-NZ" sz="1200" b="1">
                  <a:solidFill>
                    <a:sysClr val="windowText" lastClr="000000"/>
                  </a:solidFill>
                  <a:latin typeface="Franklin Gothic Book" panose="020B0503020102020204" pitchFamily="34" charset="0"/>
                </a:endParaRPr>
              </a:p>
            </c:rich>
          </c:tx>
          <c:layout>
            <c:manualLayout>
              <c:xMode val="edge"/>
              <c:yMode val="edge"/>
              <c:x val="3.1910064543008175E-2"/>
              <c:y val="0.34709256540892491"/>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NZ"/>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2722687"/>
        <c:crosses val="autoZero"/>
        <c:crossBetween val="between"/>
      </c:valAx>
      <c:spPr>
        <a:noFill/>
        <a:ln>
          <a:noFill/>
        </a:ln>
        <a:effectLst/>
      </c:spPr>
    </c:plotArea>
    <c:legend>
      <c:legendPos val="r"/>
      <c:layout>
        <c:manualLayout>
          <c:xMode val="edge"/>
          <c:yMode val="edge"/>
          <c:x val="0.86852083613965048"/>
          <c:y val="0.25425472213214906"/>
          <c:w val="0.10141177142903793"/>
          <c:h val="0.59373298471861613"/>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effectLst/>
                <a:latin typeface="Franklin Gothic Book" panose="020B0503020102020204" pitchFamily="34" charset="0"/>
              </a:rPr>
              <a:t>Energy Use per Month </a:t>
            </a:r>
            <a:endParaRPr lang="en-NZ" b="0">
              <a:effectLst/>
              <a:latin typeface="Franklin Gothic Book" panose="020B0503020102020204" pitchFamily="34" charset="0"/>
            </a:endParaRPr>
          </a:p>
        </c:rich>
      </c:tx>
      <c:layout>
        <c:manualLayout>
          <c:xMode val="edge"/>
          <c:yMode val="edge"/>
          <c:x val="1.165109415755379E-2"/>
          <c:y val="1.9288731811447329E-2"/>
        </c:manualLayout>
      </c:layout>
      <c:overlay val="0"/>
      <c:spPr>
        <a:noFill/>
        <a:ln>
          <a:noFill/>
        </a:ln>
        <a:effectLst/>
      </c:spPr>
    </c:title>
    <c:autoTitleDeleted val="0"/>
    <c:plotArea>
      <c:layout>
        <c:manualLayout>
          <c:layoutTarget val="inner"/>
          <c:xMode val="edge"/>
          <c:yMode val="edge"/>
          <c:x val="9.9120566967520279E-2"/>
          <c:y val="0.11441611925581126"/>
          <c:w val="0.81892316476893767"/>
          <c:h val="0.72452139615144795"/>
        </c:manualLayout>
      </c:layout>
      <c:barChart>
        <c:barDir val="col"/>
        <c:grouping val="stacked"/>
        <c:varyColors val="0"/>
        <c:ser>
          <c:idx val="0"/>
          <c:order val="0"/>
          <c:tx>
            <c:strRef>
              <c:f>'Background Calcs'!$B$4</c:f>
              <c:strCache>
                <c:ptCount val="1"/>
                <c:pt idx="0">
                  <c:v>Electricity</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Calcs'!$B$5:$B$16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F80-4AA0-948D-E933DC9EA1EB}"/>
            </c:ext>
          </c:extLst>
        </c:ser>
        <c:ser>
          <c:idx val="1"/>
          <c:order val="1"/>
          <c:tx>
            <c:strRef>
              <c:f>'Background Calcs'!$C$4</c:f>
              <c:strCache>
                <c:ptCount val="1"/>
                <c:pt idx="0">
                  <c:v>Natural Gas</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Calcs'!$C$5:$C$16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CF80-4AA0-948D-E933DC9EA1EB}"/>
            </c:ext>
          </c:extLst>
        </c:ser>
        <c:ser>
          <c:idx val="2"/>
          <c:order val="2"/>
          <c:tx>
            <c:strRef>
              <c:f>'Background Calcs'!$D$4</c:f>
              <c:strCache>
                <c:ptCount val="1"/>
                <c:pt idx="0">
                  <c:v>LPG</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Calcs'!$D$5:$D$16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CF80-4AA0-948D-E933DC9EA1EB}"/>
            </c:ext>
          </c:extLst>
        </c:ser>
        <c:ser>
          <c:idx val="3"/>
          <c:order val="3"/>
          <c:tx>
            <c:strRef>
              <c:f>'Background Calcs'!$E$4</c:f>
              <c:strCache>
                <c:ptCount val="1"/>
                <c:pt idx="0">
                  <c:v>Diesel</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Calcs'!$E$5:$E$16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CF80-4AA0-948D-E933DC9EA1EB}"/>
            </c:ext>
          </c:extLst>
        </c:ser>
        <c:ser>
          <c:idx val="4"/>
          <c:order val="4"/>
          <c:tx>
            <c:strRef>
              <c:f>'Background Calcs'!$F$4</c:f>
              <c:strCache>
                <c:ptCount val="1"/>
                <c:pt idx="0">
                  <c:v>Biomass: Pellets</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Calcs'!$F$5:$F$16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CF80-4AA0-948D-E933DC9EA1EB}"/>
            </c:ext>
          </c:extLst>
        </c:ser>
        <c:ser>
          <c:idx val="5"/>
          <c:order val="5"/>
          <c:tx>
            <c:strRef>
              <c:f>'Background Calcs'!$G$4</c:f>
              <c:strCache>
                <c:ptCount val="1"/>
                <c:pt idx="0">
                  <c:v>Coal: Sub-bituminous</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Calcs'!$G$5:$G$16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CF80-4AA0-948D-E933DC9EA1EB}"/>
            </c:ext>
          </c:extLst>
        </c:ser>
        <c:dLbls>
          <c:showLegendKey val="0"/>
          <c:showVal val="0"/>
          <c:showCatName val="0"/>
          <c:showSerName val="0"/>
          <c:showPercent val="0"/>
          <c:showBubbleSize val="0"/>
        </c:dLbls>
        <c:gapWidth val="100"/>
        <c:overlap val="100"/>
        <c:axId val="12722687"/>
        <c:axId val="1995681695"/>
      </c:barChart>
      <c:lineChart>
        <c:grouping val="standard"/>
        <c:varyColors val="0"/>
        <c:ser>
          <c:idx val="6"/>
          <c:order val="6"/>
          <c:tx>
            <c:strRef>
              <c:f>'Background Calcs'!$C$22</c:f>
              <c:strCache>
                <c:ptCount val="1"/>
                <c:pt idx="0">
                  <c:v>OAT</c:v>
                </c:pt>
              </c:strCache>
            </c:strRef>
          </c:tx>
          <c:marker>
            <c:symbol val="none"/>
          </c:marker>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Calcs'!$C$23:$C$34</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6-CF80-4AA0-948D-E933DC9EA1EB}"/>
            </c:ext>
          </c:extLst>
        </c:ser>
        <c:dLbls>
          <c:showLegendKey val="0"/>
          <c:showVal val="0"/>
          <c:showCatName val="0"/>
          <c:showSerName val="0"/>
          <c:showPercent val="0"/>
          <c:showBubbleSize val="0"/>
        </c:dLbls>
        <c:marker val="1"/>
        <c:smooth val="0"/>
        <c:axId val="387798783"/>
        <c:axId val="387801183"/>
      </c:lineChart>
      <c:dateAx>
        <c:axId val="12722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95681695"/>
        <c:crosses val="autoZero"/>
        <c:auto val="1"/>
        <c:lblOffset val="100"/>
        <c:baseTimeUnit val="months"/>
      </c:dateAx>
      <c:valAx>
        <c:axId val="1995681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solidFill>
                      <a:sysClr val="windowText" lastClr="000000"/>
                    </a:solidFill>
                    <a:latin typeface="Franklin Gothic Book" panose="020B0503020102020204" pitchFamily="34" charset="0"/>
                  </a:rPr>
                  <a:t>Energy</a:t>
                </a:r>
                <a:r>
                  <a:rPr lang="en-NZ" sz="1200" b="1" baseline="0">
                    <a:solidFill>
                      <a:sysClr val="windowText" lastClr="000000"/>
                    </a:solidFill>
                    <a:latin typeface="Franklin Gothic Book" panose="020B0503020102020204" pitchFamily="34" charset="0"/>
                  </a:rPr>
                  <a:t> use (kWh)</a:t>
                </a:r>
                <a:endParaRPr lang="en-NZ" sz="1200" b="1">
                  <a:solidFill>
                    <a:sysClr val="windowText" lastClr="000000"/>
                  </a:solidFill>
                  <a:latin typeface="Franklin Gothic Book" panose="020B0503020102020204" pitchFamily="34" charset="0"/>
                </a:endParaRPr>
              </a:p>
            </c:rich>
          </c:tx>
          <c:layout>
            <c:manualLayout>
              <c:xMode val="edge"/>
              <c:yMode val="edge"/>
              <c:x val="3.973603299587551E-3"/>
              <c:y val="0.34709252813189523"/>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2722687"/>
        <c:crosses val="autoZero"/>
        <c:crossBetween val="between"/>
      </c:valAx>
      <c:valAx>
        <c:axId val="387801183"/>
        <c:scaling>
          <c:orientation val="minMax"/>
        </c:scaling>
        <c:delete val="0"/>
        <c:axPos val="r"/>
        <c:title>
          <c:tx>
            <c:rich>
              <a:bodyPr/>
              <a:lstStyle/>
              <a:p>
                <a:pPr algn="ctr" rtl="0">
                  <a:defRPr lang="en-NZ" sz="1200" b="1" i="0" u="none" strike="noStrike" kern="1200" baseline="0">
                    <a:solidFill>
                      <a:sysClr val="windowText" lastClr="000000"/>
                    </a:solidFill>
                    <a:latin typeface="Franklin Gothic Book" panose="020B0503020102020204" pitchFamily="34" charset="0"/>
                    <a:ea typeface="+mn-ea"/>
                    <a:cs typeface="+mn-cs"/>
                  </a:defRPr>
                </a:pPr>
                <a:r>
                  <a:rPr lang="en-NZ" sz="1200" b="1" i="0" u="none" strike="noStrike" kern="1200" baseline="0">
                    <a:solidFill>
                      <a:sysClr val="windowText" lastClr="000000"/>
                    </a:solidFill>
                    <a:latin typeface="Franklin Gothic Book" panose="020B0503020102020204" pitchFamily="34" charset="0"/>
                    <a:ea typeface="+mn-ea"/>
                    <a:cs typeface="+mn-cs"/>
                  </a:rPr>
                  <a:t>Outdoor Air Temperature (°C)</a:t>
                </a:r>
              </a:p>
            </c:rich>
          </c:tx>
          <c:layout>
            <c:manualLayout>
              <c:xMode val="edge"/>
              <c:yMode val="edge"/>
              <c:x val="0.95940289913486587"/>
              <c:y val="0.32690242426296195"/>
            </c:manualLayout>
          </c:layout>
          <c:overlay val="0"/>
        </c:title>
        <c:numFmt formatCode="0.0" sourceLinked="1"/>
        <c:majorTickMark val="out"/>
        <c:minorTickMark val="none"/>
        <c:tickLblPos val="nextTo"/>
        <c:crossAx val="387798783"/>
        <c:crosses val="max"/>
        <c:crossBetween val="between"/>
      </c:valAx>
      <c:dateAx>
        <c:axId val="387798783"/>
        <c:scaling>
          <c:orientation val="minMax"/>
        </c:scaling>
        <c:delete val="1"/>
        <c:axPos val="b"/>
        <c:numFmt formatCode="mmm\-yy" sourceLinked="1"/>
        <c:majorTickMark val="out"/>
        <c:minorTickMark val="none"/>
        <c:tickLblPos val="nextTo"/>
        <c:crossAx val="387801183"/>
        <c:crosses val="autoZero"/>
        <c:auto val="1"/>
        <c:lblOffset val="100"/>
        <c:baseTimeUnit val="months"/>
      </c:dateAx>
    </c:plotArea>
    <c:legend>
      <c:legendPos val="r"/>
      <c:layout>
        <c:manualLayout>
          <c:xMode val="edge"/>
          <c:yMode val="edge"/>
          <c:x val="6.7048173382472265E-2"/>
          <c:y val="0.89486694851081716"/>
          <c:w val="0.82817347313451106"/>
          <c:h val="0.1025215223131194"/>
        </c:manualLayout>
      </c:layout>
      <c:overlay val="0"/>
      <c:spPr>
        <a:noFill/>
        <a:ln>
          <a:noFill/>
        </a:ln>
        <a:effectLst/>
      </c:spPr>
      <c:txPr>
        <a:bodyPr rot="0" spcFirstLastPara="1" vertOverflow="ellipsis" vert="horz" wrap="square" anchor="ctr" anchorCtr="1"/>
        <a:lstStyle/>
        <a:p>
          <a:pPr algn="l" rtl="0">
            <a:defRPr lang="en-US"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solidFill>
                  <a:sysClr val="windowText" lastClr="000000"/>
                </a:solidFill>
                <a:effectLst/>
                <a:latin typeface="Franklin Gothic Book" panose="020B0503020102020204" pitchFamily="34" charset="0"/>
              </a:rPr>
              <a:t>Energy Use Breakdown by Fuel</a:t>
            </a:r>
            <a:endParaRPr lang="en-NZ" b="0">
              <a:solidFill>
                <a:sysClr val="windowText" lastClr="000000"/>
              </a:solidFill>
              <a:effectLst/>
              <a:latin typeface="Franklin Gothic Book" panose="020B0503020102020204" pitchFamily="34" charset="0"/>
            </a:endParaRPr>
          </a:p>
        </c:rich>
      </c:tx>
      <c:layout>
        <c:manualLayout>
          <c:xMode val="edge"/>
          <c:yMode val="edge"/>
          <c:x val="9.3789370078740178E-3"/>
          <c:y val="0"/>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endParaRPr lang="en-NZ"/>
        </a:p>
      </c:txPr>
    </c:title>
    <c:autoTitleDeleted val="0"/>
    <c:plotArea>
      <c:layout>
        <c:manualLayout>
          <c:layoutTarget val="inner"/>
          <c:xMode val="edge"/>
          <c:yMode val="edge"/>
          <c:x val="0.30694890091863514"/>
          <c:y val="0.13507537366727054"/>
          <c:w val="0.41030903359782156"/>
          <c:h val="0.69909023455061825"/>
        </c:manualLayout>
      </c:layout>
      <c:pieChart>
        <c:varyColors val="1"/>
        <c:ser>
          <c:idx val="0"/>
          <c:order val="0"/>
          <c:dPt>
            <c:idx val="0"/>
            <c:bubble3D val="0"/>
            <c:spPr>
              <a:solidFill>
                <a:schemeClr val="accent1"/>
              </a:solidFill>
              <a:ln>
                <a:noFill/>
              </a:ln>
              <a:effectLst/>
            </c:spPr>
            <c:extLst>
              <c:ext xmlns:c16="http://schemas.microsoft.com/office/drawing/2014/chart" uri="{C3380CC4-5D6E-409C-BE32-E72D297353CC}">
                <c16:uniqueId val="{00000001-7A94-41A1-946C-DD1BC029F837}"/>
              </c:ext>
            </c:extLst>
          </c:dPt>
          <c:dPt>
            <c:idx val="1"/>
            <c:bubble3D val="0"/>
            <c:spPr>
              <a:solidFill>
                <a:schemeClr val="accent2"/>
              </a:solidFill>
              <a:ln>
                <a:noFill/>
              </a:ln>
              <a:effectLst/>
            </c:spPr>
            <c:extLst>
              <c:ext xmlns:c16="http://schemas.microsoft.com/office/drawing/2014/chart" uri="{C3380CC4-5D6E-409C-BE32-E72D297353CC}">
                <c16:uniqueId val="{00000003-7A94-41A1-946C-DD1BC029F837}"/>
              </c:ext>
            </c:extLst>
          </c:dPt>
          <c:dPt>
            <c:idx val="2"/>
            <c:bubble3D val="0"/>
            <c:spPr>
              <a:solidFill>
                <a:schemeClr val="accent3"/>
              </a:solidFill>
              <a:ln>
                <a:noFill/>
              </a:ln>
              <a:effectLst/>
            </c:spPr>
            <c:extLst>
              <c:ext xmlns:c16="http://schemas.microsoft.com/office/drawing/2014/chart" uri="{C3380CC4-5D6E-409C-BE32-E72D297353CC}">
                <c16:uniqueId val="{00000005-7A94-41A1-946C-DD1BC029F837}"/>
              </c:ext>
            </c:extLst>
          </c:dPt>
          <c:dPt>
            <c:idx val="3"/>
            <c:bubble3D val="0"/>
            <c:spPr>
              <a:solidFill>
                <a:schemeClr val="accent4"/>
              </a:solidFill>
              <a:ln>
                <a:noFill/>
              </a:ln>
              <a:effectLst/>
            </c:spPr>
            <c:extLst>
              <c:ext xmlns:c16="http://schemas.microsoft.com/office/drawing/2014/chart" uri="{C3380CC4-5D6E-409C-BE32-E72D297353CC}">
                <c16:uniqueId val="{00000007-7A94-41A1-946C-DD1BC029F837}"/>
              </c:ext>
            </c:extLst>
          </c:dPt>
          <c:dPt>
            <c:idx val="4"/>
            <c:bubble3D val="0"/>
            <c:spPr>
              <a:solidFill>
                <a:schemeClr val="accent5"/>
              </a:solidFill>
              <a:ln>
                <a:noFill/>
              </a:ln>
              <a:effectLst/>
            </c:spPr>
            <c:extLst>
              <c:ext xmlns:c16="http://schemas.microsoft.com/office/drawing/2014/chart" uri="{C3380CC4-5D6E-409C-BE32-E72D297353CC}">
                <c16:uniqueId val="{00000009-7A94-41A1-946C-DD1BC029F837}"/>
              </c:ext>
            </c:extLst>
          </c:dPt>
          <c:dPt>
            <c:idx val="5"/>
            <c:bubble3D val="0"/>
            <c:spPr>
              <a:solidFill>
                <a:schemeClr val="accent6"/>
              </a:solidFill>
              <a:ln>
                <a:noFill/>
              </a:ln>
              <a:effectLst/>
            </c:spPr>
            <c:extLst>
              <c:ext xmlns:c16="http://schemas.microsoft.com/office/drawing/2014/chart" uri="{C3380CC4-5D6E-409C-BE32-E72D297353CC}">
                <c16:uniqueId val="{0000000B-7A94-41A1-946C-DD1BC029F837}"/>
              </c:ext>
            </c:extLst>
          </c:dPt>
          <c:dLbls>
            <c:numFmt formatCode="0%;\-0%;&quot; &quot;"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6350" cap="flat" cmpd="sng" algn="ctr">
                  <a:solidFill>
                    <a:schemeClr val="tx1"/>
                  </a:solidFill>
                  <a:prstDash val="solid"/>
                  <a:round/>
                </a:ln>
                <a:effectLst/>
              </c:spPr>
            </c:leaderLines>
            <c:extLst>
              <c:ext xmlns:c15="http://schemas.microsoft.com/office/drawing/2012/chart" uri="{CE6537A1-D6FC-4f65-9D91-7224C49458BB}"/>
            </c:extLst>
          </c:dLbls>
          <c:cat>
            <c:strRef>
              <c:f>'Background Calcs'!$B$4:$G$4</c:f>
              <c:strCache>
                <c:ptCount val="6"/>
                <c:pt idx="0">
                  <c:v>Electricity</c:v>
                </c:pt>
                <c:pt idx="1">
                  <c:v>Natural Gas</c:v>
                </c:pt>
                <c:pt idx="2">
                  <c:v>LPG</c:v>
                </c:pt>
                <c:pt idx="3">
                  <c:v>Diesel</c:v>
                </c:pt>
                <c:pt idx="4">
                  <c:v>Biomass: Pellets</c:v>
                </c:pt>
                <c:pt idx="5">
                  <c:v>Coal: Sub-bituminous</c:v>
                </c:pt>
              </c:strCache>
            </c:strRef>
          </c:cat>
          <c:val>
            <c:numRef>
              <c:f>'Background Calcs'!$B$19:$G$19</c:f>
              <c:numCache>
                <c:formatCode>0.000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043-46B1-863D-1A8902E05110}"/>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80036518730613215"/>
          <c:y val="0.20606429814250746"/>
          <c:w val="0.17387723693629206"/>
          <c:h val="0.55779460151750704"/>
        </c:manualLayout>
      </c:layout>
      <c:overlay val="0"/>
      <c:spPr>
        <a:noFill/>
        <a:ln>
          <a:noFill/>
        </a:ln>
        <a:effectLst>
          <a:outerShdw blurRad="50800" dist="50800" dir="5400000" sx="1000" sy="1000" algn="ctr" rotWithShape="0">
            <a:srgbClr val="000000">
              <a:alpha val="43137"/>
            </a:srgbClr>
          </a:outerShdw>
        </a:effectLst>
      </c:spPr>
      <c:txPr>
        <a:bodyPr rot="0" spcFirstLastPara="1" vertOverflow="ellipsis" vert="horz" wrap="square" anchor="ctr" anchorCtr="1"/>
        <a:lstStyle/>
        <a:p>
          <a:pPr rtl="0">
            <a:defRPr lang="en-US" sz="18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ysClr val="window" lastClr="FFFFFF"/>
    </a:solidFill>
    <a:ln w="9525"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en-US" sz="1800" b="0" i="0" u="none" strike="noStrike" kern="1200" spc="0" baseline="0">
                <a:solidFill>
                  <a:sysClr val="windowText" lastClr="000000"/>
                </a:solidFill>
                <a:effectLst/>
                <a:latin typeface="Franklin Gothic Book" panose="020B0503020102020204" pitchFamily="34" charset="0"/>
                <a:ea typeface="+mn-ea"/>
                <a:cs typeface="+mn-cs"/>
              </a:defRPr>
            </a:pPr>
            <a:r>
              <a:rPr lang="en-US" sz="1800" b="0" i="0" u="none" strike="noStrike" kern="1200" spc="0" baseline="0">
                <a:solidFill>
                  <a:sysClr val="windowText" lastClr="000000"/>
                </a:solidFill>
                <a:effectLst/>
                <a:latin typeface="Franklin Gothic Book" panose="020B0503020102020204" pitchFamily="34" charset="0"/>
              </a:rPr>
              <a:t>Occupied Room </a:t>
            </a:r>
            <a:r>
              <a:rPr lang="en-US" sz="1800" b="0" i="0" u="none" strike="noStrike" kern="1200" spc="0" baseline="0">
                <a:solidFill>
                  <a:sysClr val="windowText" lastClr="000000"/>
                </a:solidFill>
                <a:effectLst/>
                <a:latin typeface="Franklin Gothic Book" panose="020B0503020102020204" pitchFamily="34" charset="0"/>
                <a:ea typeface="+mn-ea"/>
                <a:cs typeface="+mn-cs"/>
              </a:rPr>
              <a:t>Energy Intensity per month </a:t>
            </a:r>
          </a:p>
        </c:rich>
      </c:tx>
      <c:layout>
        <c:manualLayout>
          <c:xMode val="edge"/>
          <c:yMode val="edge"/>
          <c:x val="2.8799782149621318E-2"/>
          <c:y val="1.432407832451143E-2"/>
        </c:manualLayout>
      </c:layout>
      <c:overlay val="0"/>
      <c:spPr>
        <a:noFill/>
        <a:ln>
          <a:noFill/>
        </a:ln>
        <a:effectLst/>
      </c:spPr>
      <c:txPr>
        <a:bodyPr rot="0" spcFirstLastPara="1" vertOverflow="ellipsis" vert="horz" wrap="square" anchor="ctr" anchorCtr="1"/>
        <a:lstStyle/>
        <a:p>
          <a:pPr algn="l" rtl="0">
            <a:defRPr lang="en-US" sz="1800" b="0" i="0" u="none" strike="noStrike" kern="1200" spc="0" baseline="0">
              <a:solidFill>
                <a:sysClr val="windowText" lastClr="000000"/>
              </a:solidFill>
              <a:effectLst/>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0.10812735364601164"/>
          <c:y val="0.11098506440267952"/>
          <c:w val="0.88976417645336847"/>
          <c:h val="0.82351026662022642"/>
        </c:manualLayout>
      </c:layout>
      <c:lineChart>
        <c:grouping val="standard"/>
        <c:varyColors val="0"/>
        <c:ser>
          <c:idx val="0"/>
          <c:order val="0"/>
          <c:tx>
            <c:strRef>
              <c:f>'Energy Calculator'!$G$39:$H$39</c:f>
              <c:strCache>
                <c:ptCount val="2"/>
                <c:pt idx="0">
                  <c:v>Energy intensity</c:v>
                </c:pt>
              </c:strCache>
            </c:strRef>
          </c:tx>
          <c:spPr>
            <a:ln w="28575" cap="rnd">
              <a:solidFill>
                <a:schemeClr val="accent1"/>
              </a:solidFill>
              <a:round/>
            </a:ln>
            <a:effectLst/>
          </c:spPr>
          <c:marker>
            <c:symbol val="none"/>
          </c:marker>
          <c:cat>
            <c:numRef>
              <c:f>'Energy Calculator'!$F$42:$F$53</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'Energy Calculator'!$H$42:$H$53</c:f>
              <c:numCache>
                <c:formatCode>_-* #,##0_-;\-* #,##0_-;_-* "-"??_-;_-@_-</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4D62-4280-8B73-61FFD2065525}"/>
            </c:ext>
          </c:extLst>
        </c:ser>
        <c:dLbls>
          <c:showLegendKey val="0"/>
          <c:showVal val="0"/>
          <c:showCatName val="0"/>
          <c:showSerName val="0"/>
          <c:showPercent val="0"/>
          <c:showBubbleSize val="0"/>
        </c:dLbls>
        <c:smooth val="0"/>
        <c:axId val="1667682352"/>
        <c:axId val="1605845792"/>
      </c:lineChart>
      <c:dateAx>
        <c:axId val="16676823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605845792"/>
        <c:crosses val="autoZero"/>
        <c:auto val="1"/>
        <c:lblOffset val="100"/>
        <c:baseTimeUnit val="months"/>
        <c:majorUnit val="1"/>
        <c:majorTimeUnit val="months"/>
      </c:dateAx>
      <c:valAx>
        <c:axId val="1605845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en-US" sz="1200" b="1" i="0" u="none" strike="noStrike" kern="1200" baseline="0">
                    <a:solidFill>
                      <a:sysClr val="windowText" lastClr="000000"/>
                    </a:solidFill>
                    <a:latin typeface="Franklin Gothic Book" panose="020B0503020102020204" pitchFamily="34" charset="0"/>
                    <a:ea typeface="+mn-ea"/>
                    <a:cs typeface="+mn-cs"/>
                  </a:defRPr>
                </a:pPr>
                <a:r>
                  <a:rPr lang="en-US"/>
                  <a:t>Energy intensity (kWh/room)</a:t>
                </a:r>
              </a:p>
            </c:rich>
          </c:tx>
          <c:layout>
            <c:manualLayout>
              <c:xMode val="edge"/>
              <c:yMode val="edge"/>
              <c:x val="2.5409559343694144E-2"/>
              <c:y val="0.34815781449905014"/>
            </c:manualLayout>
          </c:layout>
          <c:overlay val="0"/>
          <c:spPr>
            <a:noFill/>
            <a:ln>
              <a:noFill/>
            </a:ln>
            <a:effectLst/>
          </c:spPr>
          <c:txPr>
            <a:bodyPr rot="-5400000" spcFirstLastPara="1" vertOverflow="ellipsis" vert="horz" wrap="square" anchor="ctr" anchorCtr="1"/>
            <a:lstStyle/>
            <a:p>
              <a:pPr algn="ctr" rtl="0">
                <a:defRPr lang="en-US"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lgn="ctr">
              <a:defRPr lang="en-US"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6676823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493395</xdr:colOff>
      <xdr:row>0</xdr:row>
      <xdr:rowOff>188595</xdr:rowOff>
    </xdr:from>
    <xdr:to>
      <xdr:col>14</xdr:col>
      <xdr:colOff>403225</xdr:colOff>
      <xdr:row>0</xdr:row>
      <xdr:rowOff>1293948</xdr:rowOff>
    </xdr:to>
    <xdr:pic>
      <xdr:nvPicPr>
        <xdr:cNvPr id="4" name="Picture 2">
          <a:extLst>
            <a:ext uri="{FF2B5EF4-FFF2-40B4-BE49-F238E27FC236}">
              <a16:creationId xmlns:a16="http://schemas.microsoft.com/office/drawing/2014/main" id="{74E04A26-242F-45AF-9916-EDA009FD087C}"/>
            </a:ext>
          </a:extLst>
        </xdr:cNvPr>
        <xdr:cNvPicPr>
          <a:picLocks noChangeAspect="1"/>
        </xdr:cNvPicPr>
      </xdr:nvPicPr>
      <xdr:blipFill>
        <a:blip xmlns:r="http://schemas.openxmlformats.org/officeDocument/2006/relationships" r:embed="rId1"/>
        <a:stretch>
          <a:fillRect/>
        </a:stretch>
      </xdr:blipFill>
      <xdr:spPr>
        <a:xfrm>
          <a:off x="14199870" y="188595"/>
          <a:ext cx="1906270" cy="11053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840377</xdr:colOff>
      <xdr:row>0</xdr:row>
      <xdr:rowOff>409847</xdr:rowOff>
    </xdr:from>
    <xdr:to>
      <xdr:col>12</xdr:col>
      <xdr:colOff>399687</xdr:colOff>
      <xdr:row>0</xdr:row>
      <xdr:rowOff>1503770</xdr:rowOff>
    </xdr:to>
    <xdr:pic>
      <xdr:nvPicPr>
        <xdr:cNvPr id="4" name="Picture 2">
          <a:extLst>
            <a:ext uri="{FF2B5EF4-FFF2-40B4-BE49-F238E27FC236}">
              <a16:creationId xmlns:a16="http://schemas.microsoft.com/office/drawing/2014/main" id="{1D2B0090-2AE5-4AB8-9D1F-54B9623BDBE9}"/>
            </a:ext>
          </a:extLst>
        </xdr:cNvPr>
        <xdr:cNvPicPr>
          <a:picLocks noChangeAspect="1"/>
        </xdr:cNvPicPr>
      </xdr:nvPicPr>
      <xdr:blipFill>
        <a:blip xmlns:r="http://schemas.openxmlformats.org/officeDocument/2006/relationships" r:embed="rId1"/>
        <a:stretch>
          <a:fillRect/>
        </a:stretch>
      </xdr:blipFill>
      <xdr:spPr>
        <a:xfrm>
          <a:off x="12950734" y="409847"/>
          <a:ext cx="1911169" cy="11053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266701</xdr:colOff>
      <xdr:row>37</xdr:row>
      <xdr:rowOff>38101</xdr:rowOff>
    </xdr:from>
    <xdr:to>
      <xdr:col>35</xdr:col>
      <xdr:colOff>514351</xdr:colOff>
      <xdr:row>64</xdr:row>
      <xdr:rowOff>161925</xdr:rowOff>
    </xdr:to>
    <xdr:graphicFrame macro="">
      <xdr:nvGraphicFramePr>
        <xdr:cNvPr id="9" name="Chart 3">
          <a:extLst>
            <a:ext uri="{FF2B5EF4-FFF2-40B4-BE49-F238E27FC236}">
              <a16:creationId xmlns:a16="http://schemas.microsoft.com/office/drawing/2014/main" id="{2DB5F32B-715F-407A-8C85-7A917A66B09F}"/>
            </a:ext>
            <a:ext uri="{147F2762-F138-4A5C-976F-8EAC2B608ADB}">
              <a16:predDERef xmlns:a16="http://schemas.microsoft.com/office/drawing/2014/main" pred="{111F225D-9370-4C6B-BB5F-A3515FD97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31</xdr:col>
      <xdr:colOff>571500</xdr:colOff>
      <xdr:row>0</xdr:row>
      <xdr:rowOff>171450</xdr:rowOff>
    </xdr:from>
    <xdr:to>
      <xdr:col>34</xdr:col>
      <xdr:colOff>588917</xdr:colOff>
      <xdr:row>0</xdr:row>
      <xdr:rowOff>1257753</xdr:rowOff>
    </xdr:to>
    <xdr:pic>
      <xdr:nvPicPr>
        <xdr:cNvPr id="6" name="Picture 2">
          <a:extLst>
            <a:ext uri="{FF2B5EF4-FFF2-40B4-BE49-F238E27FC236}">
              <a16:creationId xmlns:a16="http://schemas.microsoft.com/office/drawing/2014/main" id="{41E4AA5A-3879-44EB-BBE4-199D88AB1F1E}"/>
            </a:ext>
          </a:extLst>
        </xdr:cNvPr>
        <xdr:cNvPicPr>
          <a:picLocks noChangeAspect="1"/>
        </xdr:cNvPicPr>
      </xdr:nvPicPr>
      <xdr:blipFill>
        <a:blip xmlns:r="http://schemas.openxmlformats.org/officeDocument/2006/relationships" r:embed="rId2"/>
        <a:stretch>
          <a:fillRect/>
        </a:stretch>
      </xdr:blipFill>
      <xdr:spPr>
        <a:xfrm>
          <a:off x="19564350" y="171450"/>
          <a:ext cx="1846217" cy="1086303"/>
        </a:xfrm>
        <a:prstGeom prst="rect">
          <a:avLst/>
        </a:prstGeom>
      </xdr:spPr>
    </xdr:pic>
    <xdr:clientData/>
  </xdr:twoCellAnchor>
  <xdr:twoCellAnchor>
    <xdr:from>
      <xdr:col>0</xdr:col>
      <xdr:colOff>438150</xdr:colOff>
      <xdr:row>1</xdr:row>
      <xdr:rowOff>28575</xdr:rowOff>
    </xdr:from>
    <xdr:to>
      <xdr:col>17</xdr:col>
      <xdr:colOff>495300</xdr:colOff>
      <xdr:row>37</xdr:row>
      <xdr:rowOff>66675</xdr:rowOff>
    </xdr:to>
    <xdr:graphicFrame macro="">
      <xdr:nvGraphicFramePr>
        <xdr:cNvPr id="2" name="Chart 1">
          <a:extLst>
            <a:ext uri="{FF2B5EF4-FFF2-40B4-BE49-F238E27FC236}">
              <a16:creationId xmlns:a16="http://schemas.microsoft.com/office/drawing/2014/main" id="{98EA3823-7E06-43A6-B136-5B087006DF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95250</xdr:colOff>
      <xdr:row>37</xdr:row>
      <xdr:rowOff>161925</xdr:rowOff>
    </xdr:from>
    <xdr:to>
      <xdr:col>14</xdr:col>
      <xdr:colOff>552450</xdr:colOff>
      <xdr:row>69</xdr:row>
      <xdr:rowOff>0</xdr:rowOff>
    </xdr:to>
    <xdr:graphicFrame macro="">
      <xdr:nvGraphicFramePr>
        <xdr:cNvPr id="3" name="Chart 2">
          <a:extLst>
            <a:ext uri="{FF2B5EF4-FFF2-40B4-BE49-F238E27FC236}">
              <a16:creationId xmlns:a16="http://schemas.microsoft.com/office/drawing/2014/main" id="{9C30FA49-703C-423A-B4B3-3F785F558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323850</xdr:colOff>
      <xdr:row>3</xdr:row>
      <xdr:rowOff>9525</xdr:rowOff>
    </xdr:from>
    <xdr:to>
      <xdr:col>34</xdr:col>
      <xdr:colOff>552450</xdr:colOff>
      <xdr:row>34</xdr:row>
      <xdr:rowOff>147640</xdr:rowOff>
    </xdr:to>
    <xdr:graphicFrame macro="">
      <xdr:nvGraphicFramePr>
        <xdr:cNvPr id="4" name="Chart 3">
          <a:extLst>
            <a:ext uri="{FF2B5EF4-FFF2-40B4-BE49-F238E27FC236}">
              <a16:creationId xmlns:a16="http://schemas.microsoft.com/office/drawing/2014/main" id="{9C309521-DAB9-49E1-877B-9E9009820F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581026</xdr:colOff>
      <xdr:row>14</xdr:row>
      <xdr:rowOff>57151</xdr:rowOff>
    </xdr:from>
    <xdr:to>
      <xdr:col>15</xdr:col>
      <xdr:colOff>416372</xdr:colOff>
      <xdr:row>35</xdr:row>
      <xdr:rowOff>76201</xdr:rowOff>
    </xdr:to>
    <xdr:pic>
      <xdr:nvPicPr>
        <xdr:cNvPr id="20" name="Picture 19">
          <a:extLst>
            <a:ext uri="{FF2B5EF4-FFF2-40B4-BE49-F238E27FC236}">
              <a16:creationId xmlns:a16="http://schemas.microsoft.com/office/drawing/2014/main" id="{E59C8E8F-4ED9-E163-C5D1-88E09816C3A4}"/>
            </a:ext>
          </a:extLst>
        </xdr:cNvPr>
        <xdr:cNvPicPr>
          <a:picLocks noChangeAspect="1"/>
        </xdr:cNvPicPr>
      </xdr:nvPicPr>
      <xdr:blipFill>
        <a:blip xmlns:r="http://schemas.openxmlformats.org/officeDocument/2006/relationships" r:embed="rId1"/>
        <a:stretch>
          <a:fillRect/>
        </a:stretch>
      </xdr:blipFill>
      <xdr:spPr>
        <a:xfrm>
          <a:off x="581026" y="2724151"/>
          <a:ext cx="8979346" cy="4019550"/>
        </a:xfrm>
        <a:prstGeom prst="rect">
          <a:avLst/>
        </a:prstGeom>
      </xdr:spPr>
    </xdr:pic>
    <xdr:clientData/>
  </xdr:twoCellAnchor>
  <xdr:twoCellAnchor editAs="oneCell">
    <xdr:from>
      <xdr:col>17</xdr:col>
      <xdr:colOff>40551</xdr:colOff>
      <xdr:row>12</xdr:row>
      <xdr:rowOff>11692</xdr:rowOff>
    </xdr:from>
    <xdr:to>
      <xdr:col>35</xdr:col>
      <xdr:colOff>27214</xdr:colOff>
      <xdr:row>36</xdr:row>
      <xdr:rowOff>84033</xdr:rowOff>
    </xdr:to>
    <xdr:pic>
      <xdr:nvPicPr>
        <xdr:cNvPr id="22" name="Picture 21">
          <a:extLst>
            <a:ext uri="{FF2B5EF4-FFF2-40B4-BE49-F238E27FC236}">
              <a16:creationId xmlns:a16="http://schemas.microsoft.com/office/drawing/2014/main" id="{CB33AD06-CD2E-B187-7CA9-E018982FDD2A}"/>
            </a:ext>
          </a:extLst>
        </xdr:cNvPr>
        <xdr:cNvPicPr>
          <a:picLocks noChangeAspect="1"/>
        </xdr:cNvPicPr>
      </xdr:nvPicPr>
      <xdr:blipFill>
        <a:blip xmlns:r="http://schemas.openxmlformats.org/officeDocument/2006/relationships" r:embed="rId2"/>
        <a:stretch>
          <a:fillRect/>
        </a:stretch>
      </xdr:blipFill>
      <xdr:spPr>
        <a:xfrm>
          <a:off x="10403751" y="2297692"/>
          <a:ext cx="10959463" cy="4644341"/>
        </a:xfrm>
        <a:prstGeom prst="rect">
          <a:avLst/>
        </a:prstGeom>
      </xdr:spPr>
    </xdr:pic>
    <xdr:clientData/>
  </xdr:twoCellAnchor>
  <xdr:twoCellAnchor editAs="oneCell">
    <xdr:from>
      <xdr:col>0</xdr:col>
      <xdr:colOff>0</xdr:colOff>
      <xdr:row>0</xdr:row>
      <xdr:rowOff>0</xdr:rowOff>
    </xdr:from>
    <xdr:to>
      <xdr:col>0</xdr:col>
      <xdr:colOff>304800</xdr:colOff>
      <xdr:row>1</xdr:row>
      <xdr:rowOff>120650</xdr:rowOff>
    </xdr:to>
    <xdr:sp macro="" textlink="">
      <xdr:nvSpPr>
        <xdr:cNvPr id="3" name="AutoShape 1">
          <a:extLst>
            <a:ext uri="{FF2B5EF4-FFF2-40B4-BE49-F238E27FC236}">
              <a16:creationId xmlns:a16="http://schemas.microsoft.com/office/drawing/2014/main" id="{38FB0A9C-FCC8-40F0-B52A-98CE6C3BA3C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xdr:row>
      <xdr:rowOff>0</xdr:rowOff>
    </xdr:from>
    <xdr:to>
      <xdr:col>2</xdr:col>
      <xdr:colOff>304800</xdr:colOff>
      <xdr:row>6</xdr:row>
      <xdr:rowOff>120650</xdr:rowOff>
    </xdr:to>
    <xdr:sp macro="" textlink="">
      <xdr:nvSpPr>
        <xdr:cNvPr id="4" name="AutoShape 2">
          <a:extLst>
            <a:ext uri="{FF2B5EF4-FFF2-40B4-BE49-F238E27FC236}">
              <a16:creationId xmlns:a16="http://schemas.microsoft.com/office/drawing/2014/main" id="{C11C7500-E74C-487D-9E5E-B145C3DD495C}"/>
            </a:ext>
          </a:extLst>
        </xdr:cNvPr>
        <xdr:cNvSpPr>
          <a:spLocks noChangeAspect="1" noChangeArrowheads="1"/>
        </xdr:cNvSpPr>
      </xdr:nvSpPr>
      <xdr:spPr bwMode="auto">
        <a:xfrm>
          <a:off x="12192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123825</xdr:colOff>
      <xdr:row>0</xdr:row>
      <xdr:rowOff>57150</xdr:rowOff>
    </xdr:from>
    <xdr:to>
      <xdr:col>3</xdr:col>
      <xdr:colOff>523875</xdr:colOff>
      <xdr:row>6</xdr:row>
      <xdr:rowOff>47625</xdr:rowOff>
    </xdr:to>
    <xdr:sp macro="" textlink="">
      <xdr:nvSpPr>
        <xdr:cNvPr id="5" name="TextBox 4">
          <a:extLst>
            <a:ext uri="{FF2B5EF4-FFF2-40B4-BE49-F238E27FC236}">
              <a16:creationId xmlns:a16="http://schemas.microsoft.com/office/drawing/2014/main" id="{068C6764-4A19-4C65-AA51-D329E623FED7}"/>
            </a:ext>
          </a:extLst>
        </xdr:cNvPr>
        <xdr:cNvSpPr txBox="1"/>
      </xdr:nvSpPr>
      <xdr:spPr>
        <a:xfrm>
          <a:off x="120650" y="57150"/>
          <a:ext cx="2228850" cy="1073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Example:</a:t>
          </a:r>
        </a:p>
        <a:p>
          <a:r>
            <a:rPr lang="en-NZ" sz="1100" i="1"/>
            <a:t>Note</a:t>
          </a:r>
          <a:r>
            <a:rPr lang="en-NZ" sz="1100" i="1" baseline="0"/>
            <a:t> this is an example only designed for the purpose of demonstrating the tool and the information does not reflect a true site</a:t>
          </a:r>
          <a:endParaRPr lang="en-NZ" sz="1100" i="1"/>
        </a:p>
      </xdr:txBody>
    </xdr:sp>
    <xdr:clientData/>
  </xdr:twoCellAnchor>
  <xdr:twoCellAnchor>
    <xdr:from>
      <xdr:col>0</xdr:col>
      <xdr:colOff>57150</xdr:colOff>
      <xdr:row>12</xdr:row>
      <xdr:rowOff>0</xdr:rowOff>
    </xdr:from>
    <xdr:to>
      <xdr:col>2</xdr:col>
      <xdr:colOff>301626</xdr:colOff>
      <xdr:row>21</xdr:row>
      <xdr:rowOff>57150</xdr:rowOff>
    </xdr:to>
    <xdr:sp macro="" textlink="">
      <xdr:nvSpPr>
        <xdr:cNvPr id="7" name="Callout: Right Arrow 6">
          <a:extLst>
            <a:ext uri="{FF2B5EF4-FFF2-40B4-BE49-F238E27FC236}">
              <a16:creationId xmlns:a16="http://schemas.microsoft.com/office/drawing/2014/main" id="{45D11747-3666-4FE4-AB70-BEC578FC9BDF}"/>
            </a:ext>
          </a:extLst>
        </xdr:cNvPr>
        <xdr:cNvSpPr/>
      </xdr:nvSpPr>
      <xdr:spPr>
        <a:xfrm>
          <a:off x="57150" y="2171700"/>
          <a:ext cx="1463676" cy="1685925"/>
        </a:xfrm>
        <a:prstGeom prst="right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Enter</a:t>
          </a:r>
          <a:r>
            <a:rPr lang="en-NZ" sz="1100" baseline="0"/>
            <a:t> name of site for reference. Fill in a different spreadsheet for each site.</a:t>
          </a:r>
          <a:endParaRPr lang="en-NZ" sz="1100"/>
        </a:p>
      </xdr:txBody>
    </xdr:sp>
    <xdr:clientData/>
  </xdr:twoCellAnchor>
  <xdr:twoCellAnchor>
    <xdr:from>
      <xdr:col>6</xdr:col>
      <xdr:colOff>288924</xdr:colOff>
      <xdr:row>13</xdr:row>
      <xdr:rowOff>53975</xdr:rowOff>
    </xdr:from>
    <xdr:to>
      <xdr:col>10</xdr:col>
      <xdr:colOff>19049</xdr:colOff>
      <xdr:row>19</xdr:row>
      <xdr:rowOff>177800</xdr:rowOff>
    </xdr:to>
    <xdr:sp macro="" textlink="">
      <xdr:nvSpPr>
        <xdr:cNvPr id="8" name="Callout: Left Arrow 7">
          <a:extLst>
            <a:ext uri="{FF2B5EF4-FFF2-40B4-BE49-F238E27FC236}">
              <a16:creationId xmlns:a16="http://schemas.microsoft.com/office/drawing/2014/main" id="{7F3DCF82-391E-4818-9B33-A2F18C72246E}"/>
            </a:ext>
          </a:extLst>
        </xdr:cNvPr>
        <xdr:cNvSpPr/>
      </xdr:nvSpPr>
      <xdr:spPr>
        <a:xfrm>
          <a:off x="3946524" y="2406650"/>
          <a:ext cx="2168525" cy="1212850"/>
        </a:xfrm>
        <a:prstGeom prst="left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From</a:t>
          </a:r>
          <a:r>
            <a:rPr lang="en-NZ" sz="1100" baseline="0"/>
            <a:t> the drop down select your region. This will grab the weather data for that region in the summary graph tab.</a:t>
          </a:r>
          <a:endParaRPr lang="en-NZ" sz="1100"/>
        </a:p>
      </xdr:txBody>
    </xdr:sp>
    <xdr:clientData/>
  </xdr:twoCellAnchor>
  <xdr:twoCellAnchor>
    <xdr:from>
      <xdr:col>3</xdr:col>
      <xdr:colOff>225425</xdr:colOff>
      <xdr:row>5</xdr:row>
      <xdr:rowOff>104775</xdr:rowOff>
    </xdr:from>
    <xdr:to>
      <xdr:col>6</xdr:col>
      <xdr:colOff>15875</xdr:colOff>
      <xdr:row>15</xdr:row>
      <xdr:rowOff>95250</xdr:rowOff>
    </xdr:to>
    <xdr:sp macro="" textlink="">
      <xdr:nvSpPr>
        <xdr:cNvPr id="9" name="Callout: Down Arrow 8">
          <a:extLst>
            <a:ext uri="{FF2B5EF4-FFF2-40B4-BE49-F238E27FC236}">
              <a16:creationId xmlns:a16="http://schemas.microsoft.com/office/drawing/2014/main" id="{171DA3BC-3356-4955-8253-BCAE0A3697AE}"/>
            </a:ext>
          </a:extLst>
        </xdr:cNvPr>
        <xdr:cNvSpPr/>
      </xdr:nvSpPr>
      <xdr:spPr>
        <a:xfrm>
          <a:off x="2054225" y="1006475"/>
          <a:ext cx="1619250" cy="1803400"/>
        </a:xfrm>
        <a:prstGeom prst="down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NZ" sz="1100">
              <a:solidFill>
                <a:schemeClr val="lt1"/>
              </a:solidFill>
              <a:effectLst/>
              <a:latin typeface="+mn-lt"/>
              <a:ea typeface="+mn-ea"/>
              <a:cs typeface="+mn-cs"/>
            </a:rPr>
            <a:t>Enter</a:t>
          </a:r>
          <a:r>
            <a:rPr lang="en-NZ" sz="1100" baseline="0">
              <a:solidFill>
                <a:schemeClr val="lt1"/>
              </a:solidFill>
              <a:effectLst/>
              <a:latin typeface="+mn-lt"/>
              <a:ea typeface="+mn-ea"/>
              <a:cs typeface="+mn-cs"/>
            </a:rPr>
            <a:t> the starting month and year from the bills or invoice you wish to track. This will populate the dates throughout the spreadsheet. </a:t>
          </a:r>
          <a:endParaRPr lang="en-NZ">
            <a:effectLst/>
          </a:endParaRPr>
        </a:p>
      </xdr:txBody>
    </xdr:sp>
    <xdr:clientData/>
  </xdr:twoCellAnchor>
  <xdr:twoCellAnchor>
    <xdr:from>
      <xdr:col>0</xdr:col>
      <xdr:colOff>47625</xdr:colOff>
      <xdr:row>24</xdr:row>
      <xdr:rowOff>15875</xdr:rowOff>
    </xdr:from>
    <xdr:to>
      <xdr:col>1</xdr:col>
      <xdr:colOff>539750</xdr:colOff>
      <xdr:row>31</xdr:row>
      <xdr:rowOff>114300</xdr:rowOff>
    </xdr:to>
    <xdr:sp macro="" textlink="">
      <xdr:nvSpPr>
        <xdr:cNvPr id="10" name="Callout: Right Arrow 9">
          <a:extLst>
            <a:ext uri="{FF2B5EF4-FFF2-40B4-BE49-F238E27FC236}">
              <a16:creationId xmlns:a16="http://schemas.microsoft.com/office/drawing/2014/main" id="{7925944A-9DCD-431A-B7A3-6653B18DF2A8}"/>
            </a:ext>
          </a:extLst>
        </xdr:cNvPr>
        <xdr:cNvSpPr/>
      </xdr:nvSpPr>
      <xdr:spPr>
        <a:xfrm>
          <a:off x="44450" y="4359275"/>
          <a:ext cx="1108075" cy="1365250"/>
        </a:xfrm>
        <a:prstGeom prst="right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Dates will populate once a start</a:t>
          </a:r>
          <a:r>
            <a:rPr lang="en-NZ" sz="1100" baseline="0"/>
            <a:t> date is entered. </a:t>
          </a:r>
          <a:endParaRPr lang="en-NZ" sz="1100"/>
        </a:p>
      </xdr:txBody>
    </xdr:sp>
    <xdr:clientData/>
  </xdr:twoCellAnchor>
  <xdr:twoCellAnchor>
    <xdr:from>
      <xdr:col>1</xdr:col>
      <xdr:colOff>400051</xdr:colOff>
      <xdr:row>34</xdr:row>
      <xdr:rowOff>133350</xdr:rowOff>
    </xdr:from>
    <xdr:to>
      <xdr:col>3</xdr:col>
      <xdr:colOff>561975</xdr:colOff>
      <xdr:row>47</xdr:row>
      <xdr:rowOff>15875</xdr:rowOff>
    </xdr:to>
    <xdr:sp macro="" textlink="">
      <xdr:nvSpPr>
        <xdr:cNvPr id="11" name="Callout: Up Arrow 10">
          <a:extLst>
            <a:ext uri="{FF2B5EF4-FFF2-40B4-BE49-F238E27FC236}">
              <a16:creationId xmlns:a16="http://schemas.microsoft.com/office/drawing/2014/main" id="{1FF8AC69-2842-48AD-90D6-D1683132AE45}"/>
            </a:ext>
          </a:extLst>
        </xdr:cNvPr>
        <xdr:cNvSpPr/>
      </xdr:nvSpPr>
      <xdr:spPr>
        <a:xfrm>
          <a:off x="1009651" y="6286500"/>
          <a:ext cx="1377949" cy="2235200"/>
        </a:xfrm>
        <a:prstGeom prst="up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From</a:t>
          </a:r>
          <a:r>
            <a:rPr lang="en-NZ" sz="1100" baseline="0"/>
            <a:t> your retailer enter the monthly electrical use for that site in kWh.</a:t>
          </a:r>
        </a:p>
        <a:p>
          <a:pPr algn="l"/>
          <a:r>
            <a:rPr lang="en-NZ" sz="1100" baseline="0"/>
            <a:t>The grey cell will show the total electricity used </a:t>
          </a:r>
          <a:endParaRPr lang="en-NZ" sz="1100"/>
        </a:p>
      </xdr:txBody>
    </xdr:sp>
    <xdr:clientData/>
  </xdr:twoCellAnchor>
  <xdr:twoCellAnchor>
    <xdr:from>
      <xdr:col>3</xdr:col>
      <xdr:colOff>587376</xdr:colOff>
      <xdr:row>34</xdr:row>
      <xdr:rowOff>123825</xdr:rowOff>
    </xdr:from>
    <xdr:to>
      <xdr:col>6</xdr:col>
      <xdr:colOff>352425</xdr:colOff>
      <xdr:row>47</xdr:row>
      <xdr:rowOff>9525</xdr:rowOff>
    </xdr:to>
    <xdr:sp macro="" textlink="">
      <xdr:nvSpPr>
        <xdr:cNvPr id="12" name="Callout: Up Arrow 11">
          <a:extLst>
            <a:ext uri="{FF2B5EF4-FFF2-40B4-BE49-F238E27FC236}">
              <a16:creationId xmlns:a16="http://schemas.microsoft.com/office/drawing/2014/main" id="{42761140-2B79-45F0-AFFF-5517155AC37E}"/>
            </a:ext>
          </a:extLst>
        </xdr:cNvPr>
        <xdr:cNvSpPr/>
      </xdr:nvSpPr>
      <xdr:spPr>
        <a:xfrm>
          <a:off x="2416176" y="6600825"/>
          <a:ext cx="1593849" cy="2362200"/>
        </a:xfrm>
        <a:prstGeom prst="up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From</a:t>
          </a:r>
          <a:r>
            <a:rPr lang="en-NZ" sz="1100" baseline="0"/>
            <a:t> your retailer enter the monthly gas use for that site in GJ.</a:t>
          </a:r>
        </a:p>
        <a:p>
          <a:r>
            <a:rPr lang="en-NZ" sz="1100" baseline="0">
              <a:solidFill>
                <a:schemeClr val="lt1"/>
              </a:solidFill>
              <a:effectLst/>
              <a:latin typeface="+mn-lt"/>
              <a:ea typeface="+mn-ea"/>
              <a:cs typeface="+mn-cs"/>
            </a:rPr>
            <a:t>The grey cell will show the total electricity used </a:t>
          </a:r>
          <a:endParaRPr lang="en-NZ">
            <a:effectLst/>
          </a:endParaRPr>
        </a:p>
      </xdr:txBody>
    </xdr:sp>
    <xdr:clientData/>
  </xdr:twoCellAnchor>
  <xdr:twoCellAnchor>
    <xdr:from>
      <xdr:col>5</xdr:col>
      <xdr:colOff>260350</xdr:colOff>
      <xdr:row>20</xdr:row>
      <xdr:rowOff>190499</xdr:rowOff>
    </xdr:from>
    <xdr:to>
      <xdr:col>7</xdr:col>
      <xdr:colOff>371476</xdr:colOff>
      <xdr:row>26</xdr:row>
      <xdr:rowOff>150202</xdr:rowOff>
    </xdr:to>
    <xdr:sp macro="" textlink="">
      <xdr:nvSpPr>
        <xdr:cNvPr id="13" name="Callout: Left Arrow 12">
          <a:extLst>
            <a:ext uri="{FF2B5EF4-FFF2-40B4-BE49-F238E27FC236}">
              <a16:creationId xmlns:a16="http://schemas.microsoft.com/office/drawing/2014/main" id="{0773B003-4A36-4451-A207-34E616ABEE01}"/>
            </a:ext>
          </a:extLst>
        </xdr:cNvPr>
        <xdr:cNvSpPr/>
      </xdr:nvSpPr>
      <xdr:spPr>
        <a:xfrm>
          <a:off x="3308350" y="4000499"/>
          <a:ext cx="1330326" cy="1102703"/>
        </a:xfrm>
        <a:prstGeom prst="left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Select</a:t>
          </a:r>
          <a:r>
            <a:rPr lang="en-NZ" sz="1100" baseline="0"/>
            <a:t> the units on your energy bill</a:t>
          </a:r>
        </a:p>
      </xdr:txBody>
    </xdr:sp>
    <xdr:clientData/>
  </xdr:twoCellAnchor>
  <xdr:twoCellAnchor>
    <xdr:from>
      <xdr:col>10</xdr:col>
      <xdr:colOff>44904</xdr:colOff>
      <xdr:row>35</xdr:row>
      <xdr:rowOff>32204</xdr:rowOff>
    </xdr:from>
    <xdr:to>
      <xdr:col>12</xdr:col>
      <xdr:colOff>206828</xdr:colOff>
      <xdr:row>47</xdr:row>
      <xdr:rowOff>97972</xdr:rowOff>
    </xdr:to>
    <xdr:sp macro="" textlink="">
      <xdr:nvSpPr>
        <xdr:cNvPr id="15" name="Callout: Up Arrow 14">
          <a:extLst>
            <a:ext uri="{FF2B5EF4-FFF2-40B4-BE49-F238E27FC236}">
              <a16:creationId xmlns:a16="http://schemas.microsoft.com/office/drawing/2014/main" id="{8FBB1AC5-F446-426D-8100-7FE333DF0B89}"/>
            </a:ext>
          </a:extLst>
        </xdr:cNvPr>
        <xdr:cNvSpPr/>
      </xdr:nvSpPr>
      <xdr:spPr>
        <a:xfrm>
          <a:off x="6168118" y="6223454"/>
          <a:ext cx="1386567" cy="2188482"/>
        </a:xfrm>
        <a:prstGeom prst="up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The grey total column</a:t>
          </a:r>
          <a:r>
            <a:rPr lang="en-NZ" sz="1100" baseline="0"/>
            <a:t> converts all energy into kWh and sums up the information that has been entered.</a:t>
          </a:r>
          <a:endParaRPr lang="en-NZ" sz="1100"/>
        </a:p>
      </xdr:txBody>
    </xdr:sp>
    <xdr:clientData/>
  </xdr:twoCellAnchor>
  <xdr:twoCellAnchor>
    <xdr:from>
      <xdr:col>13</xdr:col>
      <xdr:colOff>532946</xdr:colOff>
      <xdr:row>34</xdr:row>
      <xdr:rowOff>141513</xdr:rowOff>
    </xdr:from>
    <xdr:to>
      <xdr:col>16</xdr:col>
      <xdr:colOff>78920</xdr:colOff>
      <xdr:row>47</xdr:row>
      <xdr:rowOff>141513</xdr:rowOff>
    </xdr:to>
    <xdr:sp macro="" textlink="">
      <xdr:nvSpPr>
        <xdr:cNvPr id="16" name="Callout: Up Arrow 15">
          <a:extLst>
            <a:ext uri="{FF2B5EF4-FFF2-40B4-BE49-F238E27FC236}">
              <a16:creationId xmlns:a16="http://schemas.microsoft.com/office/drawing/2014/main" id="{378629E4-D3F5-4DB4-B3CB-191D431F5E8F}"/>
            </a:ext>
          </a:extLst>
        </xdr:cNvPr>
        <xdr:cNvSpPr/>
      </xdr:nvSpPr>
      <xdr:spPr>
        <a:xfrm>
          <a:off x="8493125" y="6155870"/>
          <a:ext cx="1382938" cy="2299607"/>
        </a:xfrm>
        <a:prstGeom prst="up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The teal</a:t>
          </a:r>
          <a:r>
            <a:rPr lang="en-NZ" sz="1100" baseline="0"/>
            <a:t> column converts the information entered into emissions with the emissions factors in the parameters tab.   </a:t>
          </a:r>
          <a:endParaRPr lang="en-NZ" sz="1100"/>
        </a:p>
      </xdr:txBody>
    </xdr:sp>
    <xdr:clientData/>
  </xdr:twoCellAnchor>
  <xdr:twoCellAnchor>
    <xdr:from>
      <xdr:col>18</xdr:col>
      <xdr:colOff>457199</xdr:colOff>
      <xdr:row>4</xdr:row>
      <xdr:rowOff>149680</xdr:rowOff>
    </xdr:from>
    <xdr:to>
      <xdr:col>23</xdr:col>
      <xdr:colOff>241299</xdr:colOff>
      <xdr:row>12</xdr:row>
      <xdr:rowOff>95251</xdr:rowOff>
    </xdr:to>
    <xdr:sp macro="" textlink="">
      <xdr:nvSpPr>
        <xdr:cNvPr id="17" name="Callout: Down Arrow 16">
          <a:extLst>
            <a:ext uri="{FF2B5EF4-FFF2-40B4-BE49-F238E27FC236}">
              <a16:creationId xmlns:a16="http://schemas.microsoft.com/office/drawing/2014/main" id="{6E2E0AC7-8A99-4EBD-93D6-7A581FF1344D}"/>
            </a:ext>
          </a:extLst>
        </xdr:cNvPr>
        <xdr:cNvSpPr/>
      </xdr:nvSpPr>
      <xdr:spPr>
        <a:xfrm>
          <a:off x="11478985" y="857251"/>
          <a:ext cx="2845707" cy="1360714"/>
        </a:xfrm>
        <a:prstGeom prst="down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NZ" sz="1100">
              <a:solidFill>
                <a:schemeClr val="lt1"/>
              </a:solidFill>
              <a:effectLst/>
              <a:latin typeface="+mn-lt"/>
              <a:ea typeface="+mn-ea"/>
              <a:cs typeface="+mn-cs"/>
            </a:rPr>
            <a:t>Enter the details of the site.</a:t>
          </a:r>
          <a:r>
            <a:rPr lang="en-NZ" sz="1100" baseline="0">
              <a:solidFill>
                <a:schemeClr val="lt1"/>
              </a:solidFill>
              <a:effectLst/>
              <a:latin typeface="+mn-lt"/>
              <a:ea typeface="+mn-ea"/>
              <a:cs typeface="+mn-cs"/>
            </a:rPr>
            <a:t> Understanding the foot print helps benchmarking. This example has rooms at 450m</a:t>
          </a:r>
          <a:r>
            <a:rPr lang="en-US" sz="1100" baseline="0">
              <a:solidFill>
                <a:schemeClr val="lt1"/>
              </a:solidFill>
              <a:effectLst/>
              <a:latin typeface="+mn-lt"/>
              <a:ea typeface="+mn-ea"/>
              <a:cs typeface="+mn-cs"/>
            </a:rPr>
            <a:t>²</a:t>
          </a:r>
          <a:r>
            <a:rPr lang="en-NZ" sz="1100" baseline="0">
              <a:solidFill>
                <a:schemeClr val="lt1"/>
              </a:solidFill>
              <a:effectLst/>
              <a:latin typeface="+mn-lt"/>
              <a:ea typeface="+mn-ea"/>
              <a:cs typeface="+mn-cs"/>
            </a:rPr>
            <a:t> and other areas at 300m</a:t>
          </a:r>
          <a:r>
            <a:rPr lang="en-US" sz="1100" baseline="0">
              <a:solidFill>
                <a:schemeClr val="lt1"/>
              </a:solidFill>
              <a:effectLst/>
              <a:latin typeface="+mn-lt"/>
              <a:ea typeface="+mn-ea"/>
              <a:cs typeface="+mn-cs"/>
            </a:rPr>
            <a:t>²</a:t>
          </a:r>
          <a:r>
            <a:rPr lang="en-NZ" sz="1100" baseline="0">
              <a:solidFill>
                <a:schemeClr val="lt1"/>
              </a:solidFill>
              <a:effectLst/>
              <a:latin typeface="+mn-lt"/>
              <a:ea typeface="+mn-ea"/>
              <a:cs typeface="+mn-cs"/>
            </a:rPr>
            <a:t> this includes entrance, conference and dinning</a:t>
          </a:r>
          <a:endParaRPr lang="en-NZ">
            <a:effectLst/>
          </a:endParaRPr>
        </a:p>
      </xdr:txBody>
    </xdr:sp>
    <xdr:clientData/>
  </xdr:twoCellAnchor>
  <xdr:twoCellAnchor>
    <xdr:from>
      <xdr:col>15</xdr:col>
      <xdr:colOff>522968</xdr:colOff>
      <xdr:row>24</xdr:row>
      <xdr:rowOff>1360</xdr:rowOff>
    </xdr:from>
    <xdr:to>
      <xdr:col>18</xdr:col>
      <xdr:colOff>154669</xdr:colOff>
      <xdr:row>30</xdr:row>
      <xdr:rowOff>27214</xdr:rowOff>
    </xdr:to>
    <xdr:sp macro="" textlink="">
      <xdr:nvSpPr>
        <xdr:cNvPr id="18" name="Callout: Right Arrow 17">
          <a:extLst>
            <a:ext uri="{FF2B5EF4-FFF2-40B4-BE49-F238E27FC236}">
              <a16:creationId xmlns:a16="http://schemas.microsoft.com/office/drawing/2014/main" id="{CD745DE1-ABFC-45B2-88BF-4EEC559EA58E}"/>
            </a:ext>
          </a:extLst>
        </xdr:cNvPr>
        <xdr:cNvSpPr/>
      </xdr:nvSpPr>
      <xdr:spPr>
        <a:xfrm>
          <a:off x="9707789" y="4246789"/>
          <a:ext cx="1468666" cy="1087211"/>
        </a:xfrm>
        <a:prstGeom prst="right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Enter the occupancy</a:t>
          </a:r>
          <a:r>
            <a:rPr lang="en-NZ" sz="1100" baseline="0"/>
            <a:t> rates for each month. </a:t>
          </a:r>
          <a:endParaRPr lang="en-NZ" sz="1100"/>
        </a:p>
      </xdr:txBody>
    </xdr:sp>
    <xdr:clientData/>
  </xdr:twoCellAnchor>
  <xdr:twoCellAnchor>
    <xdr:from>
      <xdr:col>26</xdr:col>
      <xdr:colOff>163286</xdr:colOff>
      <xdr:row>9</xdr:row>
      <xdr:rowOff>91440</xdr:rowOff>
    </xdr:from>
    <xdr:to>
      <xdr:col>30</xdr:col>
      <xdr:colOff>552540</xdr:colOff>
      <xdr:row>18</xdr:row>
      <xdr:rowOff>93618</xdr:rowOff>
    </xdr:to>
    <xdr:sp macro="" textlink="">
      <xdr:nvSpPr>
        <xdr:cNvPr id="19" name="Callout: Down Arrow 18">
          <a:extLst>
            <a:ext uri="{FF2B5EF4-FFF2-40B4-BE49-F238E27FC236}">
              <a16:creationId xmlns:a16="http://schemas.microsoft.com/office/drawing/2014/main" id="{93CF1928-C77C-4293-8C77-F08B454C5136}"/>
            </a:ext>
          </a:extLst>
        </xdr:cNvPr>
        <xdr:cNvSpPr/>
      </xdr:nvSpPr>
      <xdr:spPr>
        <a:xfrm>
          <a:off x="16083643" y="1683476"/>
          <a:ext cx="2838540" cy="1594213"/>
        </a:xfrm>
        <a:prstGeom prst="down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NZ" sz="1100">
              <a:solidFill>
                <a:schemeClr val="lt1"/>
              </a:solidFill>
              <a:effectLst/>
              <a:latin typeface="+mn-lt"/>
              <a:ea typeface="+mn-ea"/>
              <a:cs typeface="+mn-cs"/>
            </a:rPr>
            <a:t>The</a:t>
          </a:r>
          <a:r>
            <a:rPr lang="en-NZ" sz="1100" baseline="0">
              <a:solidFill>
                <a:schemeClr val="lt1"/>
              </a:solidFill>
              <a:effectLst/>
              <a:latin typeface="+mn-lt"/>
              <a:ea typeface="+mn-ea"/>
              <a:cs typeface="+mn-cs"/>
            </a:rPr>
            <a:t> teal columns calculate the energy and emissions intensity. This is the energy and emissions used per occupancy rate and footprint. This helps benchmarking and show areas where energy might be used more.</a:t>
          </a:r>
          <a:endParaRPr lang="en-NZ">
            <a:effectLst/>
          </a:endParaRPr>
        </a:p>
      </xdr:txBody>
    </xdr:sp>
    <xdr:clientData/>
  </xdr:twoCellAnchor>
  <xdr:twoCellAnchor>
    <xdr:from>
      <xdr:col>10</xdr:col>
      <xdr:colOff>257175</xdr:colOff>
      <xdr:row>22</xdr:row>
      <xdr:rowOff>19051</xdr:rowOff>
    </xdr:from>
    <xdr:to>
      <xdr:col>12</xdr:col>
      <xdr:colOff>581024</xdr:colOff>
      <xdr:row>27</xdr:row>
      <xdr:rowOff>169254</xdr:rowOff>
    </xdr:to>
    <xdr:sp macro="" textlink="">
      <xdr:nvSpPr>
        <xdr:cNvPr id="21" name="Callout: Left Arrow 20">
          <a:extLst>
            <a:ext uri="{FF2B5EF4-FFF2-40B4-BE49-F238E27FC236}">
              <a16:creationId xmlns:a16="http://schemas.microsoft.com/office/drawing/2014/main" id="{9F439FB5-8075-4EBA-8AFE-C5281AB56B1C}"/>
            </a:ext>
          </a:extLst>
        </xdr:cNvPr>
        <xdr:cNvSpPr/>
      </xdr:nvSpPr>
      <xdr:spPr>
        <a:xfrm>
          <a:off x="6353175" y="4210051"/>
          <a:ext cx="1543049" cy="1102703"/>
        </a:xfrm>
        <a:prstGeom prst="leftArrowCallout">
          <a:avLst/>
        </a:prstGeom>
        <a:solidFill>
          <a:srgbClr val="16405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Select the</a:t>
          </a:r>
          <a:r>
            <a:rPr lang="en-NZ" sz="1100" baseline="0"/>
            <a:t> type of coal or biomass used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view.officeapps.live.com/op/view.aspx?src=https%3A%2F%2Fassets.publishing.service.gov.uk%2Fmedia%2F62aed8f6d3bf7f0af9463486%2Fghg-conversion-factors-2022-full-set.xls&amp;wdOrigin=BROWSELINK" TargetMode="External"/><Relationship Id="rId2" Type="http://schemas.openxmlformats.org/officeDocument/2006/relationships/hyperlink" Target="https://environment.govt.nz/publications/measuring-emissions-a-guide-for-organisations-2023-detailed-guide/" TargetMode="External"/><Relationship Id="rId1" Type="http://schemas.openxmlformats.org/officeDocument/2006/relationships/hyperlink" Target="https://www.elgas.com.au/blog/389-lpg-conversions-kg-litres-mj-kwh-and-m3/"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86857-69B9-4FCC-8247-E87E5640523D}">
  <sheetPr codeName="Sheet1"/>
  <dimension ref="A1:AB35"/>
  <sheetViews>
    <sheetView topLeftCell="B1" workbookViewId="0">
      <selection activeCell="H8" sqref="H8"/>
    </sheetView>
  </sheetViews>
  <sheetFormatPr defaultColWidth="0" defaultRowHeight="15" zeroHeight="1"/>
  <cols>
    <col min="1" max="1" width="9.140625" customWidth="1"/>
    <col min="2" max="2" width="28.5703125" customWidth="1"/>
    <col min="3" max="7" width="9.140625" customWidth="1"/>
    <col min="8" max="8" width="82.28515625" customWidth="1"/>
    <col min="9" max="13" width="9.140625" customWidth="1"/>
    <col min="14" max="14" width="20.28515625" customWidth="1"/>
    <col min="15" max="16" width="9.140625" customWidth="1"/>
    <col min="17" max="28" width="0" hidden="1" customWidth="1"/>
    <col min="29" max="16384" width="9.140625" hidden="1"/>
  </cols>
  <sheetData>
    <row r="1" spans="1:28" ht="121.9" customHeight="1">
      <c r="A1" s="31" t="s">
        <v>0</v>
      </c>
      <c r="B1" s="178" t="s">
        <v>1</v>
      </c>
      <c r="C1" s="178"/>
      <c r="D1" s="178"/>
      <c r="E1" s="178"/>
      <c r="F1" s="178"/>
      <c r="G1" s="178"/>
      <c r="H1" s="178"/>
      <c r="I1" s="178"/>
      <c r="J1" s="178"/>
      <c r="K1" s="178"/>
      <c r="L1" s="178"/>
      <c r="M1" s="178"/>
      <c r="N1" s="178"/>
      <c r="O1" s="178"/>
      <c r="P1" s="178"/>
      <c r="Q1" s="170"/>
      <c r="R1" s="170"/>
      <c r="S1" s="170"/>
      <c r="T1" s="170"/>
      <c r="U1" s="170"/>
      <c r="V1" s="170"/>
      <c r="W1" s="170"/>
      <c r="X1" s="170"/>
      <c r="Y1" s="170"/>
      <c r="Z1" s="170"/>
      <c r="AA1" s="170"/>
      <c r="AB1" s="170"/>
    </row>
    <row r="2" spans="1:28" ht="49.9" customHeight="1">
      <c r="A2" s="32" t="s">
        <v>0</v>
      </c>
      <c r="B2" s="177" t="s">
        <v>2</v>
      </c>
      <c r="C2" s="177"/>
      <c r="D2" s="177"/>
      <c r="E2" s="177"/>
      <c r="F2" s="36" t="s">
        <v>0</v>
      </c>
      <c r="G2" s="36" t="s">
        <v>0</v>
      </c>
      <c r="H2" s="36" t="s">
        <v>0</v>
      </c>
      <c r="I2" s="36" t="s">
        <v>0</v>
      </c>
      <c r="J2" s="36" t="s">
        <v>0</v>
      </c>
      <c r="K2" s="36" t="s">
        <v>0</v>
      </c>
      <c r="L2" s="36" t="s">
        <v>0</v>
      </c>
      <c r="M2" s="36" t="s">
        <v>0</v>
      </c>
      <c r="N2" s="36" t="s">
        <v>0</v>
      </c>
      <c r="O2" s="36" t="s">
        <v>0</v>
      </c>
      <c r="P2" s="37" t="s">
        <v>0</v>
      </c>
    </row>
    <row r="3" spans="1:28" ht="15" customHeight="1">
      <c r="A3" s="32" t="s">
        <v>0</v>
      </c>
      <c r="B3" s="179" t="s">
        <v>3</v>
      </c>
      <c r="C3" s="179"/>
      <c r="D3" s="179"/>
      <c r="E3" s="179"/>
      <c r="F3" s="179"/>
      <c r="G3" s="179"/>
      <c r="H3" s="179"/>
      <c r="I3" s="179"/>
      <c r="J3" s="179"/>
      <c r="K3" s="179"/>
      <c r="L3" s="179"/>
      <c r="M3" s="179"/>
      <c r="N3" s="179"/>
      <c r="O3" s="179"/>
      <c r="P3" s="174"/>
    </row>
    <row r="4" spans="1:28">
      <c r="A4" s="32" t="s">
        <v>0</v>
      </c>
      <c r="B4" s="179"/>
      <c r="C4" s="179"/>
      <c r="D4" s="179"/>
      <c r="E4" s="179"/>
      <c r="F4" s="179"/>
      <c r="G4" s="179"/>
      <c r="H4" s="179"/>
      <c r="I4" s="179"/>
      <c r="J4" s="179"/>
      <c r="K4" s="179"/>
      <c r="L4" s="179"/>
      <c r="M4" s="179"/>
      <c r="N4" s="179"/>
      <c r="O4" s="179"/>
      <c r="P4" s="174"/>
    </row>
    <row r="5" spans="1:28">
      <c r="A5" s="32" t="s">
        <v>0</v>
      </c>
      <c r="B5" s="179"/>
      <c r="C5" s="179"/>
      <c r="D5" s="179"/>
      <c r="E5" s="179"/>
      <c r="F5" s="179"/>
      <c r="G5" s="179"/>
      <c r="H5" s="179"/>
      <c r="I5" s="179"/>
      <c r="J5" s="179"/>
      <c r="K5" s="179"/>
      <c r="L5" s="179"/>
      <c r="M5" s="179"/>
      <c r="N5" s="179"/>
      <c r="O5" s="179"/>
      <c r="P5" s="174"/>
    </row>
    <row r="6" spans="1:28" ht="37.5" customHeight="1">
      <c r="A6" s="32" t="s">
        <v>0</v>
      </c>
      <c r="B6" s="179"/>
      <c r="C6" s="179"/>
      <c r="D6" s="179"/>
      <c r="E6" s="179"/>
      <c r="F6" s="179"/>
      <c r="G6" s="179"/>
      <c r="H6" s="179"/>
      <c r="I6" s="179"/>
      <c r="J6" s="179"/>
      <c r="K6" s="179"/>
      <c r="L6" s="179"/>
      <c r="M6" s="179"/>
      <c r="N6" s="179"/>
      <c r="O6" s="179"/>
      <c r="P6" s="174"/>
    </row>
    <row r="7" spans="1:28">
      <c r="A7" s="32" t="s">
        <v>0</v>
      </c>
      <c r="B7" s="36" t="s">
        <v>0</v>
      </c>
      <c r="C7" s="36" t="s">
        <v>0</v>
      </c>
      <c r="D7" s="36" t="s">
        <v>0</v>
      </c>
      <c r="E7" s="36" t="s">
        <v>0</v>
      </c>
      <c r="F7" s="36" t="s">
        <v>0</v>
      </c>
      <c r="G7" s="36" t="s">
        <v>0</v>
      </c>
      <c r="H7" s="36" t="s">
        <v>0</v>
      </c>
      <c r="I7" s="36" t="s">
        <v>0</v>
      </c>
      <c r="J7" s="36" t="s">
        <v>0</v>
      </c>
      <c r="K7" s="36" t="s">
        <v>0</v>
      </c>
      <c r="L7" s="36" t="s">
        <v>0</v>
      </c>
      <c r="M7" s="36" t="s">
        <v>0</v>
      </c>
      <c r="N7" s="36" t="s">
        <v>0</v>
      </c>
      <c r="O7" s="190" t="s">
        <v>0</v>
      </c>
      <c r="P7" s="191"/>
    </row>
    <row r="8" spans="1:28">
      <c r="A8" s="32" t="s">
        <v>0</v>
      </c>
      <c r="B8" s="36" t="s">
        <v>0</v>
      </c>
      <c r="C8" s="36" t="s">
        <v>0</v>
      </c>
      <c r="D8" s="36" t="s">
        <v>0</v>
      </c>
      <c r="E8" s="36" t="s">
        <v>0</v>
      </c>
      <c r="F8" s="36" t="s">
        <v>0</v>
      </c>
      <c r="G8" s="36" t="s">
        <v>0</v>
      </c>
      <c r="H8" s="36" t="s">
        <v>0</v>
      </c>
      <c r="I8" s="36" t="s">
        <v>0</v>
      </c>
      <c r="J8" s="36" t="s">
        <v>0</v>
      </c>
      <c r="K8" s="36" t="s">
        <v>0</v>
      </c>
      <c r="L8" s="36" t="s">
        <v>0</v>
      </c>
      <c r="M8" s="36" t="s">
        <v>0</v>
      </c>
      <c r="N8" s="36" t="s">
        <v>0</v>
      </c>
      <c r="O8" s="190"/>
      <c r="P8" s="191"/>
    </row>
    <row r="9" spans="1:28" ht="30">
      <c r="A9" s="32" t="s">
        <v>0</v>
      </c>
      <c r="B9" s="42" t="s">
        <v>4</v>
      </c>
      <c r="C9" s="36" t="s">
        <v>0</v>
      </c>
      <c r="D9" s="36" t="s">
        <v>0</v>
      </c>
      <c r="E9" s="36" t="s">
        <v>0</v>
      </c>
      <c r="F9" s="36" t="s">
        <v>0</v>
      </c>
      <c r="G9" s="36" t="s">
        <v>0</v>
      </c>
      <c r="H9" s="36" t="s">
        <v>0</v>
      </c>
      <c r="I9" s="36" t="s">
        <v>0</v>
      </c>
      <c r="J9" s="36" t="s">
        <v>0</v>
      </c>
      <c r="K9" s="36" t="s">
        <v>0</v>
      </c>
      <c r="L9" s="36" t="s">
        <v>0</v>
      </c>
      <c r="M9" s="36" t="s">
        <v>0</v>
      </c>
      <c r="N9" s="36" t="s">
        <v>0</v>
      </c>
      <c r="O9" s="190"/>
      <c r="P9" s="191"/>
    </row>
    <row r="10" spans="1:28">
      <c r="A10" s="32" t="s">
        <v>0</v>
      </c>
      <c r="B10" s="38"/>
      <c r="C10" s="36" t="s">
        <v>0</v>
      </c>
      <c r="D10" s="36" t="s">
        <v>0</v>
      </c>
      <c r="E10" s="36" t="s">
        <v>0</v>
      </c>
      <c r="F10" s="36" t="s">
        <v>0</v>
      </c>
      <c r="G10" s="36" t="s">
        <v>0</v>
      </c>
      <c r="H10" s="36" t="s">
        <v>0</v>
      </c>
      <c r="I10" s="36" t="s">
        <v>0</v>
      </c>
      <c r="J10" s="36" t="s">
        <v>0</v>
      </c>
      <c r="K10" s="36" t="s">
        <v>0</v>
      </c>
      <c r="L10" s="36" t="s">
        <v>0</v>
      </c>
      <c r="M10" s="36" t="s">
        <v>0</v>
      </c>
      <c r="N10" s="36" t="s">
        <v>0</v>
      </c>
      <c r="O10" s="36" t="s">
        <v>0</v>
      </c>
      <c r="P10" s="37" t="s">
        <v>0</v>
      </c>
    </row>
    <row r="11" spans="1:28" ht="15.75">
      <c r="A11" s="33"/>
      <c r="B11" s="43" t="s">
        <v>5</v>
      </c>
      <c r="C11" s="45" t="s">
        <v>0</v>
      </c>
      <c r="D11" s="46" t="s">
        <v>0</v>
      </c>
      <c r="E11" s="46" t="s">
        <v>0</v>
      </c>
      <c r="F11" s="46"/>
      <c r="G11" s="46"/>
      <c r="H11" s="46"/>
      <c r="I11" s="46" t="s">
        <v>0</v>
      </c>
      <c r="J11" s="46" t="s">
        <v>0</v>
      </c>
      <c r="K11" s="46" t="s">
        <v>0</v>
      </c>
      <c r="L11" s="46" t="s">
        <v>0</v>
      </c>
      <c r="M11" s="46" t="s">
        <v>0</v>
      </c>
      <c r="N11" s="46" t="s">
        <v>0</v>
      </c>
      <c r="O11" s="46" t="s">
        <v>0</v>
      </c>
      <c r="P11" s="37" t="s">
        <v>0</v>
      </c>
    </row>
    <row r="12" spans="1:28">
      <c r="A12" s="32"/>
      <c r="B12" s="44"/>
      <c r="C12" s="47" t="s">
        <v>0</v>
      </c>
      <c r="D12" s="47"/>
      <c r="E12" s="47"/>
      <c r="F12" s="47"/>
      <c r="G12" s="47"/>
      <c r="H12" s="47"/>
      <c r="I12" s="46" t="s">
        <v>0</v>
      </c>
      <c r="J12" s="46" t="s">
        <v>0</v>
      </c>
      <c r="K12" s="46" t="s">
        <v>0</v>
      </c>
      <c r="L12" s="46" t="s">
        <v>0</v>
      </c>
      <c r="M12" s="46" t="s">
        <v>0</v>
      </c>
      <c r="N12" s="46" t="s">
        <v>0</v>
      </c>
      <c r="O12" s="46" t="s">
        <v>0</v>
      </c>
      <c r="P12" s="37" t="s">
        <v>0</v>
      </c>
    </row>
    <row r="13" spans="1:28" ht="15.75">
      <c r="A13" s="33"/>
      <c r="B13" s="43">
        <v>1</v>
      </c>
      <c r="C13" s="47" t="s">
        <v>6</v>
      </c>
      <c r="D13" s="47"/>
      <c r="E13" s="47"/>
      <c r="F13" s="47"/>
      <c r="G13" s="47"/>
      <c r="H13" s="47"/>
      <c r="I13" s="48"/>
      <c r="J13" s="48" t="s">
        <v>0</v>
      </c>
      <c r="K13" s="48" t="s">
        <v>0</v>
      </c>
      <c r="L13" s="48" t="s">
        <v>0</v>
      </c>
      <c r="M13" s="48" t="s">
        <v>0</v>
      </c>
      <c r="N13" s="48" t="s">
        <v>0</v>
      </c>
      <c r="O13" s="48" t="s">
        <v>0</v>
      </c>
      <c r="P13" s="40" t="s">
        <v>0</v>
      </c>
    </row>
    <row r="14" spans="1:28" s="64" customFormat="1" ht="15.75">
      <c r="A14" s="33"/>
      <c r="B14" s="43"/>
      <c r="C14" s="47" t="s">
        <v>0</v>
      </c>
      <c r="D14" s="47"/>
      <c r="E14" s="47"/>
      <c r="F14" s="47"/>
      <c r="G14" s="47"/>
      <c r="H14" s="47"/>
      <c r="I14" s="48" t="s">
        <v>0</v>
      </c>
      <c r="J14" s="48" t="s">
        <v>0</v>
      </c>
      <c r="K14" s="48" t="s">
        <v>0</v>
      </c>
      <c r="L14" s="48" t="s">
        <v>0</v>
      </c>
      <c r="M14" s="48" t="s">
        <v>0</v>
      </c>
      <c r="N14" s="48" t="s">
        <v>0</v>
      </c>
      <c r="O14" s="48" t="s">
        <v>0</v>
      </c>
      <c r="P14" s="171" t="s">
        <v>0</v>
      </c>
    </row>
    <row r="15" spans="1:28" s="64" customFormat="1" ht="15.75">
      <c r="A15" s="33"/>
      <c r="B15" s="43">
        <v>2</v>
      </c>
      <c r="C15" s="47" t="s">
        <v>7</v>
      </c>
      <c r="D15" s="47"/>
      <c r="E15" s="47"/>
      <c r="F15" s="47"/>
      <c r="G15" s="47"/>
      <c r="H15" s="47"/>
      <c r="I15" s="48"/>
      <c r="J15" s="48"/>
      <c r="K15" s="48"/>
      <c r="L15" s="48"/>
      <c r="M15" s="48"/>
      <c r="N15" s="48"/>
      <c r="O15" s="48"/>
      <c r="P15" s="171"/>
    </row>
    <row r="16" spans="1:28" s="64" customFormat="1" ht="15.75">
      <c r="A16" s="33"/>
      <c r="B16" s="43"/>
      <c r="C16" s="47" t="s">
        <v>8</v>
      </c>
      <c r="D16" s="47"/>
      <c r="E16" s="47"/>
      <c r="F16" s="47"/>
      <c r="G16" s="47"/>
      <c r="H16" s="47"/>
      <c r="I16" s="48"/>
      <c r="J16" s="48"/>
      <c r="K16" s="48"/>
      <c r="L16" s="48"/>
      <c r="M16" s="48"/>
      <c r="N16" s="48"/>
      <c r="O16" s="48"/>
      <c r="P16" s="171"/>
    </row>
    <row r="17" spans="1:18" s="64" customFormat="1" ht="15.75">
      <c r="A17" s="33"/>
      <c r="B17" s="43"/>
      <c r="C17" s="47" t="s">
        <v>9</v>
      </c>
      <c r="D17" s="47"/>
      <c r="E17" s="47"/>
      <c r="F17" s="47"/>
      <c r="G17" s="47"/>
      <c r="H17" s="47"/>
      <c r="I17" s="49"/>
      <c r="J17" s="49"/>
      <c r="K17" s="48" t="s">
        <v>0</v>
      </c>
      <c r="L17" s="48" t="s">
        <v>0</v>
      </c>
      <c r="M17" s="48" t="s">
        <v>0</v>
      </c>
      <c r="N17" s="48" t="s">
        <v>0</v>
      </c>
      <c r="O17" s="48" t="s">
        <v>0</v>
      </c>
      <c r="P17" s="171" t="s">
        <v>0</v>
      </c>
    </row>
    <row r="18" spans="1:18" s="64" customFormat="1" ht="15.75">
      <c r="A18" s="63"/>
      <c r="B18" s="43"/>
      <c r="C18" s="47"/>
      <c r="D18" s="47"/>
      <c r="E18" s="47"/>
      <c r="F18" s="47"/>
      <c r="G18" s="47"/>
      <c r="H18" s="47"/>
      <c r="I18" s="49"/>
      <c r="J18" s="49"/>
      <c r="K18" s="48"/>
      <c r="L18" s="48"/>
      <c r="M18" s="48"/>
      <c r="N18" s="48"/>
      <c r="O18" s="48"/>
      <c r="P18" s="172"/>
    </row>
    <row r="19" spans="1:18" s="64" customFormat="1">
      <c r="A19" s="60"/>
      <c r="B19" s="43">
        <v>3</v>
      </c>
      <c r="C19" s="47" t="s">
        <v>10</v>
      </c>
      <c r="D19" s="47"/>
      <c r="E19" s="47"/>
      <c r="F19" s="47"/>
      <c r="G19" s="47"/>
      <c r="H19" s="47"/>
      <c r="I19" s="61"/>
      <c r="J19" s="61"/>
      <c r="K19" s="61"/>
      <c r="L19" s="61"/>
      <c r="M19" s="61"/>
      <c r="N19" s="61"/>
      <c r="O19" s="61"/>
      <c r="P19" s="173"/>
      <c r="Q19" s="173"/>
      <c r="R19" s="62"/>
    </row>
    <row r="20" spans="1:18" s="64" customFormat="1">
      <c r="B20" s="43"/>
      <c r="C20" s="47"/>
      <c r="D20" s="47"/>
      <c r="E20" s="47"/>
      <c r="F20" s="47"/>
      <c r="G20" s="47"/>
      <c r="H20" s="47"/>
      <c r="I20" s="61"/>
      <c r="J20" s="61"/>
      <c r="K20" s="61"/>
      <c r="L20" s="61"/>
      <c r="M20" s="61"/>
      <c r="N20" s="61"/>
      <c r="O20" s="61"/>
      <c r="P20" s="173"/>
      <c r="Q20" s="173"/>
      <c r="R20" s="65"/>
    </row>
    <row r="21" spans="1:18" s="64" customFormat="1">
      <c r="B21" s="43">
        <v>4</v>
      </c>
      <c r="C21" s="47" t="s">
        <v>11</v>
      </c>
      <c r="D21" s="47"/>
      <c r="E21" s="47"/>
      <c r="F21" s="47"/>
      <c r="G21" s="47"/>
      <c r="H21" s="47"/>
      <c r="I21" s="61"/>
      <c r="J21" s="61"/>
      <c r="K21" s="61"/>
      <c r="L21" s="61"/>
      <c r="M21" s="61"/>
      <c r="N21" s="61"/>
      <c r="O21" s="61"/>
      <c r="P21" s="173"/>
      <c r="Q21" s="173"/>
      <c r="R21" s="65"/>
    </row>
    <row r="22" spans="1:18" s="64" customFormat="1" ht="15.75">
      <c r="A22" s="33"/>
      <c r="B22" s="43"/>
      <c r="C22" s="47" t="s">
        <v>0</v>
      </c>
      <c r="D22" s="47"/>
      <c r="E22" s="47"/>
      <c r="F22" s="47"/>
      <c r="G22" s="47"/>
      <c r="H22" s="47"/>
      <c r="I22" s="48" t="s">
        <v>0</v>
      </c>
      <c r="J22" s="48" t="s">
        <v>0</v>
      </c>
      <c r="K22" s="48" t="s">
        <v>0</v>
      </c>
      <c r="L22" s="48" t="s">
        <v>0</v>
      </c>
      <c r="M22" s="48" t="s">
        <v>0</v>
      </c>
      <c r="N22" s="48" t="s">
        <v>0</v>
      </c>
      <c r="O22" s="48" t="s">
        <v>0</v>
      </c>
      <c r="P22" s="171" t="s">
        <v>0</v>
      </c>
    </row>
    <row r="23" spans="1:18" s="64" customFormat="1" ht="15.75">
      <c r="A23" s="33"/>
      <c r="B23" s="43">
        <v>5</v>
      </c>
      <c r="C23" s="47" t="s">
        <v>12</v>
      </c>
      <c r="D23" s="47"/>
      <c r="E23" s="47"/>
      <c r="F23" s="47"/>
      <c r="G23" s="47"/>
      <c r="H23" s="47"/>
      <c r="I23" s="48" t="s">
        <v>0</v>
      </c>
      <c r="J23" s="48" t="s">
        <v>0</v>
      </c>
      <c r="K23" s="48" t="s">
        <v>0</v>
      </c>
      <c r="L23" s="48" t="s">
        <v>0</v>
      </c>
      <c r="M23" s="48" t="s">
        <v>0</v>
      </c>
      <c r="N23" s="48" t="s">
        <v>0</v>
      </c>
      <c r="O23" s="48" t="s">
        <v>0</v>
      </c>
      <c r="P23" s="171" t="s">
        <v>0</v>
      </c>
    </row>
    <row r="24" spans="1:18" s="64" customFormat="1" ht="15.75">
      <c r="A24" s="33"/>
      <c r="B24" s="43"/>
      <c r="C24" s="47" t="s">
        <v>13</v>
      </c>
      <c r="D24" s="47"/>
      <c r="E24" s="47"/>
      <c r="F24" s="47"/>
      <c r="G24" s="47"/>
      <c r="H24" s="47"/>
      <c r="I24" s="48" t="s">
        <v>0</v>
      </c>
      <c r="J24" s="48" t="s">
        <v>0</v>
      </c>
      <c r="K24" s="48" t="s">
        <v>0</v>
      </c>
      <c r="L24" s="48" t="s">
        <v>0</v>
      </c>
      <c r="M24" s="48" t="s">
        <v>0</v>
      </c>
      <c r="N24" s="48" t="s">
        <v>0</v>
      </c>
      <c r="O24" s="48" t="s">
        <v>0</v>
      </c>
      <c r="P24" s="171" t="s">
        <v>0</v>
      </c>
    </row>
    <row r="25" spans="1:18" ht="16.5" thickBot="1">
      <c r="A25" s="33"/>
      <c r="B25" s="43"/>
      <c r="C25" s="47"/>
      <c r="D25" s="47"/>
      <c r="E25" s="47"/>
      <c r="F25" s="47"/>
      <c r="G25" s="47"/>
      <c r="H25" s="47"/>
      <c r="I25" s="48" t="s">
        <v>0</v>
      </c>
      <c r="J25" s="48" t="s">
        <v>0</v>
      </c>
      <c r="K25" s="48" t="s">
        <v>0</v>
      </c>
      <c r="L25" s="48" t="s">
        <v>0</v>
      </c>
      <c r="M25" s="48" t="s">
        <v>0</v>
      </c>
      <c r="N25" s="48" t="s">
        <v>0</v>
      </c>
      <c r="O25" s="48" t="s">
        <v>0</v>
      </c>
      <c r="P25" s="40" t="s">
        <v>0</v>
      </c>
    </row>
    <row r="26" spans="1:18" ht="15.75">
      <c r="A26" s="33"/>
      <c r="B26" s="43"/>
      <c r="C26" s="47" t="s">
        <v>0</v>
      </c>
      <c r="D26" s="47"/>
      <c r="E26" s="47"/>
      <c r="F26" s="47"/>
      <c r="G26" s="47"/>
      <c r="H26" s="47"/>
      <c r="I26" s="48" t="s">
        <v>0</v>
      </c>
      <c r="J26" s="48" t="s">
        <v>0</v>
      </c>
      <c r="K26" s="48" t="s">
        <v>0</v>
      </c>
      <c r="L26" s="48" t="s">
        <v>0</v>
      </c>
      <c r="M26" s="48" t="s">
        <v>0</v>
      </c>
      <c r="N26" s="59" t="s">
        <v>14</v>
      </c>
      <c r="O26" s="48" t="s">
        <v>0</v>
      </c>
      <c r="P26" s="40" t="s">
        <v>0</v>
      </c>
    </row>
    <row r="27" spans="1:18" ht="15.75">
      <c r="A27" s="33"/>
      <c r="B27" s="43"/>
      <c r="C27" s="47"/>
      <c r="D27" s="47"/>
      <c r="E27" s="47"/>
      <c r="F27" s="47"/>
      <c r="G27" s="47"/>
      <c r="H27" s="47"/>
      <c r="I27" s="48" t="s">
        <v>0</v>
      </c>
      <c r="J27" s="48" t="s">
        <v>0</v>
      </c>
      <c r="K27" s="48" t="s">
        <v>0</v>
      </c>
      <c r="L27" s="48" t="s">
        <v>0</v>
      </c>
      <c r="M27" s="48" t="s">
        <v>0</v>
      </c>
      <c r="N27" s="55" t="s">
        <v>15</v>
      </c>
      <c r="O27" s="48" t="s">
        <v>0</v>
      </c>
      <c r="P27" s="40" t="s">
        <v>0</v>
      </c>
    </row>
    <row r="28" spans="1:18">
      <c r="A28" s="32"/>
      <c r="B28" s="44"/>
      <c r="C28" s="47"/>
      <c r="D28" s="47"/>
      <c r="E28" s="47"/>
      <c r="F28" s="47"/>
      <c r="G28" s="47"/>
      <c r="H28" s="47"/>
      <c r="I28" s="48" t="s">
        <v>0</v>
      </c>
      <c r="J28" s="48" t="s">
        <v>0</v>
      </c>
      <c r="K28" s="48" t="s">
        <v>0</v>
      </c>
      <c r="L28" s="48" t="s">
        <v>0</v>
      </c>
      <c r="M28" s="48" t="s">
        <v>0</v>
      </c>
      <c r="N28" s="56" t="s">
        <v>16</v>
      </c>
      <c r="O28" s="48" t="s">
        <v>0</v>
      </c>
      <c r="P28" s="40" t="s">
        <v>0</v>
      </c>
    </row>
    <row r="29" spans="1:18">
      <c r="A29" s="32"/>
      <c r="B29" s="44"/>
      <c r="C29" s="47" t="s">
        <v>0</v>
      </c>
      <c r="D29" s="47"/>
      <c r="E29" s="47"/>
      <c r="F29" s="47"/>
      <c r="G29" s="47"/>
      <c r="H29" s="47"/>
      <c r="I29" s="48" t="s">
        <v>0</v>
      </c>
      <c r="J29" s="48" t="s">
        <v>0</v>
      </c>
      <c r="K29" s="48" t="s">
        <v>0</v>
      </c>
      <c r="L29" s="48" t="s">
        <v>0</v>
      </c>
      <c r="M29" s="48" t="s">
        <v>0</v>
      </c>
      <c r="N29" s="57" t="s">
        <v>17</v>
      </c>
      <c r="O29" s="48" t="s">
        <v>0</v>
      </c>
      <c r="P29" s="40" t="s">
        <v>0</v>
      </c>
    </row>
    <row r="30" spans="1:18">
      <c r="A30" s="32"/>
      <c r="B30" s="44"/>
      <c r="C30" s="47" t="s">
        <v>18</v>
      </c>
      <c r="D30" s="47"/>
      <c r="E30" s="47"/>
      <c r="F30" s="47"/>
      <c r="G30" s="47"/>
      <c r="H30" s="47"/>
      <c r="I30" s="48" t="s">
        <v>0</v>
      </c>
      <c r="J30" s="48" t="s">
        <v>0</v>
      </c>
      <c r="K30" s="48" t="s">
        <v>0</v>
      </c>
      <c r="L30" s="48" t="s">
        <v>0</v>
      </c>
      <c r="M30" s="48" t="s">
        <v>0</v>
      </c>
      <c r="N30" s="58" t="s">
        <v>19</v>
      </c>
      <c r="O30" s="48" t="s">
        <v>0</v>
      </c>
      <c r="P30" s="40" t="s">
        <v>0</v>
      </c>
    </row>
    <row r="31" spans="1:18">
      <c r="A31" s="32"/>
      <c r="B31" s="44"/>
      <c r="C31" s="47" t="s">
        <v>20</v>
      </c>
      <c r="D31" s="47"/>
      <c r="E31" s="47"/>
      <c r="F31" s="47"/>
      <c r="G31" s="47"/>
      <c r="H31" s="47"/>
      <c r="I31" s="48" t="s">
        <v>0</v>
      </c>
      <c r="J31" s="48" t="s">
        <v>0</v>
      </c>
      <c r="K31" s="48" t="s">
        <v>0</v>
      </c>
      <c r="L31" s="48" t="s">
        <v>0</v>
      </c>
      <c r="M31" s="48" t="s">
        <v>0</v>
      </c>
      <c r="N31" s="48" t="s">
        <v>0</v>
      </c>
      <c r="O31" s="48" t="s">
        <v>0</v>
      </c>
      <c r="P31" s="40" t="s">
        <v>0</v>
      </c>
    </row>
    <row r="32" spans="1:18">
      <c r="A32" s="32"/>
      <c r="B32" s="44"/>
      <c r="C32" s="47" t="s">
        <v>21</v>
      </c>
      <c r="D32" s="47"/>
      <c r="E32" s="47"/>
      <c r="F32" s="47"/>
      <c r="G32" s="47"/>
      <c r="H32" s="47"/>
      <c r="I32" s="48" t="s">
        <v>0</v>
      </c>
      <c r="J32" s="48" t="s">
        <v>0</v>
      </c>
      <c r="K32" s="48" t="s">
        <v>0</v>
      </c>
      <c r="L32" s="48" t="s">
        <v>0</v>
      </c>
      <c r="M32" s="48" t="s">
        <v>0</v>
      </c>
      <c r="N32" s="48" t="s">
        <v>0</v>
      </c>
      <c r="O32" s="48" t="s">
        <v>0</v>
      </c>
      <c r="P32" s="40" t="s">
        <v>0</v>
      </c>
    </row>
    <row r="33" spans="1:16">
      <c r="A33" s="32"/>
      <c r="B33" s="44"/>
      <c r="C33" s="50"/>
      <c r="D33" s="51"/>
      <c r="E33" s="51"/>
      <c r="F33" s="48"/>
      <c r="G33" s="48"/>
      <c r="H33" s="48"/>
      <c r="I33" s="48"/>
      <c r="J33" s="48"/>
      <c r="K33" s="48"/>
      <c r="L33" s="48"/>
      <c r="M33" s="48"/>
      <c r="N33" s="48"/>
      <c r="O33" s="48"/>
      <c r="P33" s="40"/>
    </row>
    <row r="34" spans="1:16">
      <c r="A34" s="32" t="s">
        <v>0</v>
      </c>
      <c r="B34" s="39" t="s">
        <v>0</v>
      </c>
      <c r="C34" s="39" t="s">
        <v>0</v>
      </c>
      <c r="D34" s="39" t="s">
        <v>0</v>
      </c>
      <c r="E34" s="39" t="s">
        <v>0</v>
      </c>
      <c r="F34" s="39" t="s">
        <v>0</v>
      </c>
      <c r="G34" s="39" t="s">
        <v>0</v>
      </c>
      <c r="H34" s="39" t="s">
        <v>0</v>
      </c>
      <c r="I34" s="39" t="s">
        <v>0</v>
      </c>
      <c r="J34" s="39" t="s">
        <v>0</v>
      </c>
      <c r="K34" s="39" t="s">
        <v>0</v>
      </c>
      <c r="L34" s="39" t="s">
        <v>0</v>
      </c>
      <c r="M34" s="39" t="s">
        <v>0</v>
      </c>
      <c r="N34" s="39" t="s">
        <v>0</v>
      </c>
      <c r="O34" s="39" t="s">
        <v>0</v>
      </c>
      <c r="P34" s="40" t="s">
        <v>0</v>
      </c>
    </row>
    <row r="35" spans="1:16" ht="15.75" thickBot="1">
      <c r="A35" s="34" t="s">
        <v>0</v>
      </c>
      <c r="B35" s="35" t="s">
        <v>0</v>
      </c>
      <c r="C35" s="35" t="s">
        <v>0</v>
      </c>
      <c r="D35" s="35" t="s">
        <v>0</v>
      </c>
      <c r="E35" s="35" t="s">
        <v>0</v>
      </c>
      <c r="F35" s="35" t="s">
        <v>0</v>
      </c>
      <c r="G35" s="35" t="s">
        <v>0</v>
      </c>
      <c r="H35" s="35" t="s">
        <v>0</v>
      </c>
      <c r="I35" s="35" t="s">
        <v>0</v>
      </c>
      <c r="J35" s="35" t="s">
        <v>0</v>
      </c>
      <c r="K35" s="35" t="s">
        <v>0</v>
      </c>
      <c r="L35" s="35" t="s">
        <v>0</v>
      </c>
      <c r="M35" s="35" t="s">
        <v>0</v>
      </c>
      <c r="N35" s="35" t="s">
        <v>0</v>
      </c>
      <c r="O35" s="35" t="s">
        <v>0</v>
      </c>
      <c r="P35" s="41" t="s">
        <v>0</v>
      </c>
    </row>
  </sheetData>
  <sheetProtection algorithmName="SHA-512" hashValue="mnv5H0e5j1KtItOgNkCdh/TntiQbl1LtMAv2jJoSrqumd/ZsOxV3bS0yTYrIb1BlqK/fL3o4dVOqRHVvHikIrg==" saltValue="9XZ83WiMOK+JWdSq7k7mxg==" spinCount="100000" sheet="1" objects="1" scenarios="1"/>
  <mergeCells count="4">
    <mergeCell ref="B2:E2"/>
    <mergeCell ref="O7:P9"/>
    <mergeCell ref="B1:P1"/>
    <mergeCell ref="B3:O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XFD81"/>
  <sheetViews>
    <sheetView topLeftCell="A11" workbookViewId="0">
      <selection activeCell="I35" sqref="I35"/>
    </sheetView>
  </sheetViews>
  <sheetFormatPr defaultColWidth="0" defaultRowHeight="15.75" zeroHeight="1"/>
  <cols>
    <col min="1" max="1" width="9.140625" style="113" customWidth="1"/>
    <col min="2" max="2" width="11.42578125" style="113" bestFit="1" customWidth="1"/>
    <col min="3" max="5" width="21.42578125" style="113" customWidth="1"/>
    <col min="6" max="6" width="18.85546875" style="113" customWidth="1"/>
    <col min="7" max="8" width="21" style="113" customWidth="1"/>
    <col min="9" max="13" width="17.140625" style="113" customWidth="1"/>
    <col min="14" max="14" width="17.140625" style="113" hidden="1" customWidth="1"/>
    <col min="15" max="15" width="15.85546875" style="113" hidden="1" customWidth="1"/>
    <col min="16" max="16" width="7.140625" style="1" hidden="1" customWidth="1"/>
    <col min="17" max="17" width="12" style="1" hidden="1" customWidth="1"/>
    <col min="18" max="18" width="11.5703125" style="114" hidden="1" customWidth="1"/>
    <col min="19" max="20" width="7.140625" style="1" hidden="1" customWidth="1"/>
    <col min="21" max="23" width="11.42578125" style="1" hidden="1" customWidth="1"/>
    <col min="24" max="24" width="7.140625" style="1" hidden="1" customWidth="1"/>
    <col min="25" max="25" width="11.5703125" style="1" hidden="1" customWidth="1"/>
    <col min="26" max="26" width="9.140625" hidden="1" customWidth="1"/>
    <col min="27" max="27" width="9.140625" style="1" hidden="1" customWidth="1"/>
    <col min="28" max="28" width="11.42578125" style="1" hidden="1" customWidth="1"/>
    <col min="29" max="29" width="10.7109375" style="1" hidden="1" customWidth="1"/>
    <col min="30" max="32" width="9.140625" style="1" hidden="1" customWidth="1"/>
    <col min="33" max="33" width="9.5703125" style="1" hidden="1" customWidth="1"/>
    <col min="34" max="39" width="9.140625" style="1" hidden="1" customWidth="1"/>
    <col min="40" max="40" width="10" style="1" hidden="1" customWidth="1"/>
    <col min="41" max="41" width="9.140625" style="1" hidden="1" customWidth="1"/>
    <col min="42" max="42" width="8.28515625" style="1" hidden="1" customWidth="1"/>
    <col min="43" max="43" width="6.7109375" style="1" hidden="1" customWidth="1"/>
    <col min="44" max="44" width="7.85546875" style="1" hidden="1" customWidth="1"/>
    <col min="45" max="45" width="8.42578125" style="1" hidden="1" customWidth="1"/>
    <col min="46" max="46" width="10.28515625" style="1" hidden="1" customWidth="1"/>
    <col min="47" max="47" width="10.7109375" style="1" hidden="1" customWidth="1"/>
    <col min="48" max="48" width="12.42578125" style="1" hidden="1" customWidth="1"/>
    <col min="49" max="50" width="10.85546875" style="1" hidden="1" customWidth="1"/>
    <col min="51" max="51" width="8.5703125" style="1" hidden="1" customWidth="1"/>
    <col min="52" max="52" width="12.140625" style="1" hidden="1" customWidth="1"/>
    <col min="53" max="53" width="10.42578125" style="1" hidden="1" customWidth="1"/>
    <col min="54" max="16384" width="9.140625" style="1" hidden="1"/>
  </cols>
  <sheetData>
    <row r="1" spans="1:27 16384:16384" customFormat="1" ht="121.9" customHeight="1">
      <c r="A1" s="31" t="s">
        <v>0</v>
      </c>
      <c r="B1" s="180" t="str">
        <f>"Energy Calculations for: "&amp;'Energy Calculator'!$C$8</f>
        <v xml:space="preserve">Energy Calculations for: </v>
      </c>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XFD1" s="112"/>
    </row>
    <row r="2" spans="1:27 16384:16384">
      <c r="Z2" s="1"/>
    </row>
    <row r="3" spans="1:27 16384:16384">
      <c r="D3" s="64"/>
      <c r="Z3" s="1"/>
    </row>
    <row r="4" spans="1:27 16384:16384" ht="18.75" customHeight="1">
      <c r="D4" s="64"/>
      <c r="G4" s="182"/>
      <c r="H4" s="182"/>
      <c r="I4" s="182"/>
      <c r="J4" s="182"/>
      <c r="K4" s="182"/>
      <c r="L4" s="182"/>
      <c r="M4" s="182"/>
      <c r="N4" s="182"/>
      <c r="O4" s="115"/>
      <c r="P4" s="116"/>
      <c r="Z4" s="1"/>
    </row>
    <row r="5" spans="1:27 16384:16384" ht="18.75" customHeight="1">
      <c r="D5" s="64"/>
      <c r="G5" s="182"/>
      <c r="H5" s="182"/>
      <c r="I5" s="182"/>
      <c r="J5" s="182"/>
      <c r="K5" s="182"/>
      <c r="L5" s="182"/>
      <c r="M5" s="182"/>
      <c r="N5" s="182"/>
      <c r="O5" s="115"/>
      <c r="P5" s="116"/>
      <c r="Z5" s="1"/>
    </row>
    <row r="6" spans="1:27 16384:16384" ht="22.5" customHeight="1">
      <c r="C6" s="185" t="s">
        <v>22</v>
      </c>
      <c r="D6" s="185"/>
      <c r="E6" s="185"/>
      <c r="F6" s="117"/>
    </row>
    <row r="7" spans="1:27 16384:16384" ht="18.75" customHeight="1">
      <c r="C7" s="28" t="s">
        <v>23</v>
      </c>
      <c r="D7" s="118" t="s">
        <v>24</v>
      </c>
      <c r="E7" s="119" t="s">
        <v>25</v>
      </c>
      <c r="G7" s="120" t="s">
        <v>14</v>
      </c>
    </row>
    <row r="8" spans="1:27 16384:16384" ht="33.75" customHeight="1">
      <c r="B8" s="121"/>
      <c r="C8" s="162"/>
      <c r="D8" s="163"/>
      <c r="E8" s="164"/>
      <c r="G8" s="122" t="s">
        <v>15</v>
      </c>
    </row>
    <row r="9" spans="1:27 16384:16384">
      <c r="B9" s="123"/>
      <c r="G9" s="56" t="s">
        <v>16</v>
      </c>
    </row>
    <row r="10" spans="1:27 16384:16384" s="113" customFormat="1">
      <c r="B10" s="123"/>
      <c r="G10" s="57" t="s">
        <v>17</v>
      </c>
      <c r="R10" s="124"/>
      <c r="Z10" s="64"/>
    </row>
    <row r="11" spans="1:27 16384:16384" s="113" customFormat="1" ht="22.5" customHeight="1">
      <c r="B11" s="123"/>
      <c r="C11" s="185" t="s">
        <v>26</v>
      </c>
      <c r="D11" s="185"/>
      <c r="E11" s="185"/>
      <c r="G11" s="58" t="s">
        <v>19</v>
      </c>
      <c r="R11" s="124"/>
      <c r="Z11" s="64"/>
    </row>
    <row r="12" spans="1:27 16384:16384" s="113" customFormat="1" ht="15.75" customHeight="1">
      <c r="B12" s="123"/>
      <c r="C12" s="113" t="s">
        <v>27</v>
      </c>
      <c r="D12" s="125"/>
      <c r="E12" s="126"/>
      <c r="R12" s="124"/>
      <c r="Z12" s="64"/>
    </row>
    <row r="13" spans="1:27 16384:16384" s="113" customFormat="1">
      <c r="L13" s="124"/>
      <c r="R13" s="124"/>
      <c r="Z13" s="64"/>
    </row>
    <row r="14" spans="1:27 16384:16384" s="113" customFormat="1" ht="48">
      <c r="C14" s="187" t="s">
        <v>28</v>
      </c>
      <c r="D14" s="188"/>
      <c r="E14" s="188"/>
      <c r="F14" s="188"/>
      <c r="G14" s="188"/>
      <c r="H14" s="188"/>
      <c r="I14" s="184"/>
      <c r="L14" s="127" t="s">
        <v>29</v>
      </c>
      <c r="R14" s="124"/>
      <c r="Z14" s="64"/>
    </row>
    <row r="15" spans="1:27 16384:16384" s="113" customFormat="1" ht="18.75" customHeight="1">
      <c r="C15" s="128" t="s">
        <v>30</v>
      </c>
      <c r="D15" s="129" t="s">
        <v>31</v>
      </c>
      <c r="E15" s="129" t="s">
        <v>32</v>
      </c>
      <c r="F15" s="128" t="s">
        <v>33</v>
      </c>
      <c r="G15" s="128" t="s">
        <v>34</v>
      </c>
      <c r="H15" s="130" t="s">
        <v>35</v>
      </c>
      <c r="I15" s="131" t="s">
        <v>36</v>
      </c>
      <c r="L15" s="132" t="s">
        <v>37</v>
      </c>
      <c r="R15" s="124"/>
      <c r="Z15" s="64"/>
    </row>
    <row r="16" spans="1:27 16384:16384" s="113" customFormat="1" ht="18.75" customHeight="1">
      <c r="B16" s="133" t="s">
        <v>38</v>
      </c>
      <c r="C16" s="134" t="s">
        <v>39</v>
      </c>
      <c r="D16" s="167" t="s">
        <v>39</v>
      </c>
      <c r="E16" s="167" t="s">
        <v>39</v>
      </c>
      <c r="F16" s="135" t="s">
        <v>40</v>
      </c>
      <c r="G16" s="135" t="s">
        <v>41</v>
      </c>
      <c r="H16" s="136" t="s">
        <v>41</v>
      </c>
      <c r="I16" s="137"/>
      <c r="L16" s="138"/>
      <c r="R16" s="124"/>
      <c r="Z16" s="64"/>
    </row>
    <row r="17" spans="2:26" s="113" customFormat="1" ht="18.75" customHeight="1">
      <c r="B17" s="133" t="s">
        <v>42</v>
      </c>
      <c r="C17" s="139"/>
      <c r="D17" s="140"/>
      <c r="E17" s="140"/>
      <c r="F17" s="139"/>
      <c r="G17" s="168" t="s">
        <v>43</v>
      </c>
      <c r="H17" s="168" t="s">
        <v>44</v>
      </c>
      <c r="I17" s="141"/>
      <c r="L17" s="142"/>
      <c r="R17" s="124"/>
      <c r="Z17" s="64"/>
    </row>
    <row r="18" spans="2:26" s="113" customFormat="1" ht="18.75" customHeight="1">
      <c r="B18" s="143">
        <f t="shared" ref="B18:B29" si="0">B42</f>
        <v>0</v>
      </c>
      <c r="C18" s="165"/>
      <c r="D18" s="165"/>
      <c r="E18" s="165"/>
      <c r="F18" s="165"/>
      <c r="G18" s="165"/>
      <c r="H18" s="165"/>
      <c r="I18" s="52">
        <f>'Background Calcs'!H5</f>
        <v>0</v>
      </c>
      <c r="J18" s="144"/>
      <c r="K18" s="145">
        <f t="shared" ref="K18:K29" si="1">B42</f>
        <v>0</v>
      </c>
      <c r="L18" s="93">
        <f>'Background Calcs'!Q5</f>
        <v>0</v>
      </c>
      <c r="Q18" s="124"/>
      <c r="Z18" s="64"/>
    </row>
    <row r="19" spans="2:26" s="113" customFormat="1" ht="18.75" customHeight="1">
      <c r="B19" s="143">
        <f t="shared" si="0"/>
        <v>32</v>
      </c>
      <c r="C19" s="166"/>
      <c r="D19" s="166"/>
      <c r="E19" s="166"/>
      <c r="F19" s="166"/>
      <c r="G19" s="166"/>
      <c r="H19" s="166"/>
      <c r="I19" s="52">
        <f>'Background Calcs'!H6</f>
        <v>0</v>
      </c>
      <c r="J19" s="144"/>
      <c r="K19" s="145">
        <f t="shared" si="1"/>
        <v>32</v>
      </c>
      <c r="L19" s="93">
        <f>'Background Calcs'!Q6</f>
        <v>0</v>
      </c>
      <c r="Q19" s="124"/>
      <c r="Z19" s="64"/>
    </row>
    <row r="20" spans="2:26" s="113" customFormat="1" ht="18.75" customHeight="1">
      <c r="B20" s="143">
        <f t="shared" si="0"/>
        <v>61</v>
      </c>
      <c r="C20" s="166"/>
      <c r="D20" s="166"/>
      <c r="E20" s="166"/>
      <c r="F20" s="166"/>
      <c r="G20" s="166"/>
      <c r="H20" s="166"/>
      <c r="I20" s="52">
        <f>'Background Calcs'!H7</f>
        <v>0</v>
      </c>
      <c r="J20" s="144"/>
      <c r="K20" s="145">
        <f t="shared" si="1"/>
        <v>61</v>
      </c>
      <c r="L20" s="93">
        <f>'Background Calcs'!Q7</f>
        <v>0</v>
      </c>
      <c r="Q20" s="124"/>
      <c r="Z20" s="64"/>
    </row>
    <row r="21" spans="2:26" s="113" customFormat="1" ht="18.75" customHeight="1">
      <c r="B21" s="143">
        <f t="shared" si="0"/>
        <v>92</v>
      </c>
      <c r="C21" s="166"/>
      <c r="D21" s="166"/>
      <c r="E21" s="166"/>
      <c r="F21" s="166"/>
      <c r="G21" s="166"/>
      <c r="H21" s="166"/>
      <c r="I21" s="52">
        <f>'Background Calcs'!H8</f>
        <v>0</v>
      </c>
      <c r="J21" s="144"/>
      <c r="K21" s="145">
        <f t="shared" si="1"/>
        <v>92</v>
      </c>
      <c r="L21" s="93">
        <f>'Background Calcs'!Q8</f>
        <v>0</v>
      </c>
      <c r="Q21" s="124"/>
      <c r="Z21" s="64"/>
    </row>
    <row r="22" spans="2:26" s="113" customFormat="1" ht="18.75" customHeight="1">
      <c r="B22" s="143">
        <f t="shared" si="0"/>
        <v>122</v>
      </c>
      <c r="C22" s="166"/>
      <c r="D22" s="166"/>
      <c r="E22" s="166"/>
      <c r="F22" s="166"/>
      <c r="G22" s="166"/>
      <c r="H22" s="166"/>
      <c r="I22" s="52">
        <f>'Background Calcs'!H9</f>
        <v>0</v>
      </c>
      <c r="J22" s="144"/>
      <c r="K22" s="145">
        <f t="shared" si="1"/>
        <v>122</v>
      </c>
      <c r="L22" s="93">
        <f>'Background Calcs'!Q9</f>
        <v>0</v>
      </c>
      <c r="Q22" s="124"/>
      <c r="Z22" s="64"/>
    </row>
    <row r="23" spans="2:26" s="113" customFormat="1" ht="18.75" customHeight="1">
      <c r="B23" s="143">
        <f t="shared" si="0"/>
        <v>153</v>
      </c>
      <c r="C23" s="166"/>
      <c r="D23" s="166"/>
      <c r="E23" s="166"/>
      <c r="F23" s="166"/>
      <c r="G23" s="166"/>
      <c r="H23" s="166"/>
      <c r="I23" s="52">
        <f>'Background Calcs'!H10</f>
        <v>0</v>
      </c>
      <c r="J23" s="144"/>
      <c r="K23" s="145">
        <f t="shared" si="1"/>
        <v>153</v>
      </c>
      <c r="L23" s="93">
        <f>'Background Calcs'!Q10</f>
        <v>0</v>
      </c>
      <c r="Q23" s="124"/>
      <c r="Z23" s="64"/>
    </row>
    <row r="24" spans="2:26" s="113" customFormat="1" ht="18.75" customHeight="1">
      <c r="B24" s="143">
        <f t="shared" si="0"/>
        <v>183</v>
      </c>
      <c r="C24" s="166"/>
      <c r="D24" s="166"/>
      <c r="E24" s="166"/>
      <c r="F24" s="166"/>
      <c r="G24" s="166"/>
      <c r="H24" s="166"/>
      <c r="I24" s="52">
        <f>'Background Calcs'!H11</f>
        <v>0</v>
      </c>
      <c r="J24" s="144"/>
      <c r="K24" s="145">
        <f t="shared" si="1"/>
        <v>183</v>
      </c>
      <c r="L24" s="93">
        <f>'Background Calcs'!Q11</f>
        <v>0</v>
      </c>
      <c r="Q24" s="124"/>
      <c r="Z24" s="64"/>
    </row>
    <row r="25" spans="2:26" s="113" customFormat="1" ht="18.75" customHeight="1">
      <c r="B25" s="143">
        <f t="shared" si="0"/>
        <v>214</v>
      </c>
      <c r="C25" s="166"/>
      <c r="D25" s="166"/>
      <c r="E25" s="166"/>
      <c r="F25" s="166"/>
      <c r="G25" s="166"/>
      <c r="H25" s="166"/>
      <c r="I25" s="52">
        <f>'Background Calcs'!H12</f>
        <v>0</v>
      </c>
      <c r="J25" s="144"/>
      <c r="K25" s="145">
        <f t="shared" si="1"/>
        <v>214</v>
      </c>
      <c r="L25" s="93">
        <f>'Background Calcs'!Q12</f>
        <v>0</v>
      </c>
      <c r="Q25" s="124"/>
      <c r="Z25" s="64"/>
    </row>
    <row r="26" spans="2:26" s="113" customFormat="1" ht="18.75" customHeight="1">
      <c r="B26" s="143">
        <f t="shared" si="0"/>
        <v>245</v>
      </c>
      <c r="C26" s="166"/>
      <c r="D26" s="166"/>
      <c r="E26" s="166"/>
      <c r="F26" s="166"/>
      <c r="G26" s="166"/>
      <c r="H26" s="166"/>
      <c r="I26" s="52">
        <f>'Background Calcs'!H13</f>
        <v>0</v>
      </c>
      <c r="J26" s="144"/>
      <c r="K26" s="145">
        <f t="shared" si="1"/>
        <v>245</v>
      </c>
      <c r="L26" s="93">
        <f>'Background Calcs'!Q13</f>
        <v>0</v>
      </c>
      <c r="Q26" s="124"/>
      <c r="Z26" s="64"/>
    </row>
    <row r="27" spans="2:26" s="113" customFormat="1" ht="18.75" customHeight="1">
      <c r="B27" s="143">
        <f t="shared" si="0"/>
        <v>275</v>
      </c>
      <c r="C27" s="166"/>
      <c r="D27" s="166"/>
      <c r="E27" s="166"/>
      <c r="F27" s="166"/>
      <c r="G27" s="166"/>
      <c r="H27" s="166"/>
      <c r="I27" s="52">
        <f>'Background Calcs'!H14</f>
        <v>0</v>
      </c>
      <c r="J27" s="144"/>
      <c r="K27" s="145">
        <f t="shared" si="1"/>
        <v>275</v>
      </c>
      <c r="L27" s="93">
        <f>'Background Calcs'!Q14</f>
        <v>0</v>
      </c>
      <c r="Q27" s="124"/>
      <c r="Z27" s="64"/>
    </row>
    <row r="28" spans="2:26" s="113" customFormat="1" ht="18.75" customHeight="1">
      <c r="B28" s="143">
        <f t="shared" si="0"/>
        <v>306</v>
      </c>
      <c r="C28" s="166"/>
      <c r="D28" s="166"/>
      <c r="E28" s="166"/>
      <c r="F28" s="166"/>
      <c r="G28" s="166"/>
      <c r="H28" s="166"/>
      <c r="I28" s="52">
        <f>'Background Calcs'!H15</f>
        <v>0</v>
      </c>
      <c r="J28" s="144"/>
      <c r="K28" s="145">
        <f t="shared" si="1"/>
        <v>306</v>
      </c>
      <c r="L28" s="93">
        <f>'Background Calcs'!Q15</f>
        <v>0</v>
      </c>
      <c r="Q28" s="124"/>
      <c r="Z28" s="64"/>
    </row>
    <row r="29" spans="2:26" s="113" customFormat="1" ht="18.75" customHeight="1">
      <c r="B29" s="143">
        <f t="shared" si="0"/>
        <v>336</v>
      </c>
      <c r="C29" s="166"/>
      <c r="D29" s="166"/>
      <c r="E29" s="166"/>
      <c r="F29" s="166"/>
      <c r="G29" s="166"/>
      <c r="H29" s="166"/>
      <c r="I29" s="52">
        <f>'Background Calcs'!H16</f>
        <v>0</v>
      </c>
      <c r="J29" s="144"/>
      <c r="K29" s="146">
        <f t="shared" si="1"/>
        <v>336</v>
      </c>
      <c r="L29" s="93">
        <f>'Background Calcs'!Q16</f>
        <v>0</v>
      </c>
      <c r="Q29" s="124"/>
      <c r="Z29" s="64"/>
    </row>
    <row r="30" spans="2:26" s="113" customFormat="1" ht="18.75" customHeight="1">
      <c r="B30" s="147" t="s">
        <v>45</v>
      </c>
      <c r="C30" s="52">
        <f>SUM(C18:C29)</f>
        <v>0</v>
      </c>
      <c r="D30" s="52">
        <f>SUM(D18:D29)</f>
        <v>0</v>
      </c>
      <c r="E30" s="52">
        <f>SUM(E18:E29)</f>
        <v>0</v>
      </c>
      <c r="F30" s="52">
        <f t="shared" ref="F30" si="2">SUM(F18:F29)</f>
        <v>0</v>
      </c>
      <c r="G30" s="52">
        <f>SUM(G18:G29)</f>
        <v>0</v>
      </c>
      <c r="H30" s="52">
        <f>SUM(H18:H29)</f>
        <v>0</v>
      </c>
      <c r="I30" s="52">
        <f>SUM(I18:I29)</f>
        <v>0</v>
      </c>
      <c r="J30" s="144"/>
      <c r="K30" s="147" t="s">
        <v>45</v>
      </c>
      <c r="L30" s="94">
        <f>SUM(L18:L29)</f>
        <v>0</v>
      </c>
      <c r="R30" s="124"/>
    </row>
    <row r="31" spans="2:26" s="113" customFormat="1">
      <c r="H31" s="148"/>
      <c r="I31" s="149"/>
      <c r="J31" s="149"/>
      <c r="K31" s="149"/>
      <c r="L31" s="149"/>
      <c r="M31" s="149"/>
      <c r="N31" s="149"/>
      <c r="O31" s="149"/>
      <c r="R31" s="150"/>
      <c r="U31" s="148"/>
      <c r="V31" s="149"/>
      <c r="W31" s="149"/>
      <c r="Y31" s="148"/>
    </row>
    <row r="32" spans="2:26" s="113" customFormat="1">
      <c r="H32" s="148"/>
      <c r="I32" s="149"/>
      <c r="J32" s="149"/>
      <c r="K32" s="149"/>
      <c r="L32" s="149"/>
      <c r="M32" s="149"/>
      <c r="N32" s="149"/>
      <c r="O32" s="149"/>
      <c r="R32" s="150"/>
      <c r="U32" s="148"/>
      <c r="V32" s="149"/>
      <c r="W32" s="149"/>
      <c r="Y32" s="148"/>
    </row>
    <row r="33" spans="2:26" s="113" customFormat="1">
      <c r="H33" s="148"/>
      <c r="I33" s="149"/>
      <c r="J33" s="149"/>
      <c r="K33" s="149"/>
      <c r="L33" s="149"/>
      <c r="M33" s="149"/>
      <c r="N33" s="149"/>
      <c r="O33" s="149"/>
      <c r="R33" s="150"/>
      <c r="U33" s="148"/>
      <c r="V33" s="149"/>
      <c r="W33" s="149"/>
      <c r="Y33" s="148"/>
    </row>
    <row r="34" spans="2:26" s="113" customFormat="1" ht="30" customHeight="1">
      <c r="B34" s="123"/>
      <c r="C34" s="183" t="s">
        <v>46</v>
      </c>
      <c r="D34" s="186"/>
      <c r="E34" s="186"/>
      <c r="F34" s="184"/>
      <c r="R34" s="124"/>
      <c r="Z34" s="64"/>
    </row>
    <row r="35" spans="2:26" s="113" customFormat="1" ht="47.45" customHeight="1">
      <c r="B35" s="151"/>
      <c r="C35" s="152" t="s">
        <v>47</v>
      </c>
      <c r="D35" s="152" t="s">
        <v>48</v>
      </c>
      <c r="E35" s="152" t="s">
        <v>49</v>
      </c>
      <c r="F35" s="153" t="s">
        <v>50</v>
      </c>
      <c r="R35" s="124"/>
      <c r="Z35" s="64"/>
    </row>
    <row r="36" spans="2:26" s="113" customFormat="1" ht="18.75" customHeight="1">
      <c r="B36" s="123" t="s">
        <v>51</v>
      </c>
      <c r="C36" s="169"/>
      <c r="D36" s="169"/>
      <c r="E36" s="169"/>
      <c r="F36" s="154">
        <f>SUM(C36:E36)</f>
        <v>0</v>
      </c>
      <c r="I36" s="155"/>
      <c r="R36" s="124"/>
    </row>
    <row r="37" spans="2:26" s="113" customFormat="1">
      <c r="I37" s="155"/>
      <c r="R37" s="124"/>
    </row>
    <row r="38" spans="2:26" s="113" customFormat="1">
      <c r="R38" s="124"/>
    </row>
    <row r="39" spans="2:26" s="113" customFormat="1" ht="49.5" customHeight="1">
      <c r="C39" s="183" t="s">
        <v>52</v>
      </c>
      <c r="D39" s="184"/>
      <c r="F39" s="156"/>
      <c r="G39" s="175" t="s">
        <v>53</v>
      </c>
      <c r="H39" s="176"/>
      <c r="J39" s="156"/>
      <c r="K39" s="175" t="s">
        <v>54</v>
      </c>
      <c r="L39" s="176"/>
      <c r="O39" s="124"/>
    </row>
    <row r="40" spans="2:26" s="113" customFormat="1" ht="33.75" customHeight="1">
      <c r="C40" s="157" t="s">
        <v>55</v>
      </c>
      <c r="D40" s="166"/>
      <c r="G40" s="158" t="s">
        <v>56</v>
      </c>
      <c r="H40" s="158" t="s">
        <v>57</v>
      </c>
      <c r="K40" s="158" t="s">
        <v>56</v>
      </c>
      <c r="L40" s="158" t="s">
        <v>57</v>
      </c>
    </row>
    <row r="41" spans="2:26" s="113" customFormat="1" ht="33.75" customHeight="1">
      <c r="C41" s="157" t="s">
        <v>58</v>
      </c>
      <c r="D41" s="159" t="s">
        <v>59</v>
      </c>
      <c r="G41" s="158" t="s">
        <v>60</v>
      </c>
      <c r="H41" s="158" t="s">
        <v>61</v>
      </c>
      <c r="K41" s="158" t="s">
        <v>62</v>
      </c>
      <c r="L41" s="158" t="s">
        <v>63</v>
      </c>
    </row>
    <row r="42" spans="2:26" ht="18.75" customHeight="1">
      <c r="B42" s="143">
        <f>$D$8</f>
        <v>0</v>
      </c>
      <c r="C42" s="166"/>
      <c r="D42" s="160" t="str">
        <f>IF($D$40&gt;0,C42/$D$40,"")</f>
        <v/>
      </c>
      <c r="F42" s="143">
        <f t="shared" ref="F42:F53" si="3">B42</f>
        <v>0</v>
      </c>
      <c r="G42" s="53">
        <f t="shared" ref="G42:G53" si="4">IF($F$36&gt;0,I18/($F$36),0)</f>
        <v>0</v>
      </c>
      <c r="H42" s="53" t="e">
        <f t="shared" ref="H42:H53" si="5">IF(C42&gt;0,I18/C42,NA())</f>
        <v>#N/A</v>
      </c>
      <c r="J42" s="143">
        <f t="shared" ref="J42:J53" si="6">B42</f>
        <v>0</v>
      </c>
      <c r="K42" s="93">
        <f t="shared" ref="K42:K53" si="7">IF($F$36&gt;0,L18/($F$36),0)*1000</f>
        <v>0</v>
      </c>
      <c r="L42" s="93" t="e">
        <f t="shared" ref="L42:L53" si="8">IF((C42)&gt;0,L18/(C42)*1000,NA())</f>
        <v>#N/A</v>
      </c>
      <c r="R42" s="1"/>
      <c r="Z42" s="1"/>
    </row>
    <row r="43" spans="2:26" ht="18.75" customHeight="1">
      <c r="B43" s="143">
        <f>DATE(YEAR(B42),MONTH(B42)+1,1)</f>
        <v>32</v>
      </c>
      <c r="C43" s="166"/>
      <c r="D43" s="160" t="str">
        <f t="shared" ref="D43:D53" si="9">IF($D$40&gt;0,C43/$D$40,"")</f>
        <v/>
      </c>
      <c r="F43" s="143">
        <f t="shared" si="3"/>
        <v>32</v>
      </c>
      <c r="G43" s="53">
        <f t="shared" si="4"/>
        <v>0</v>
      </c>
      <c r="H43" s="53" t="e">
        <f t="shared" si="5"/>
        <v>#N/A</v>
      </c>
      <c r="J43" s="143">
        <f t="shared" si="6"/>
        <v>32</v>
      </c>
      <c r="K43" s="93">
        <f t="shared" si="7"/>
        <v>0</v>
      </c>
      <c r="L43" s="93" t="e">
        <f t="shared" si="8"/>
        <v>#N/A</v>
      </c>
      <c r="R43" s="1"/>
      <c r="Z43" s="1"/>
    </row>
    <row r="44" spans="2:26" ht="18.75" customHeight="1">
      <c r="B44" s="143">
        <f t="shared" ref="B44:B53" si="10">DATE(YEAR(B43),MONTH(B43)+1,1)</f>
        <v>61</v>
      </c>
      <c r="C44" s="166"/>
      <c r="D44" s="160" t="str">
        <f t="shared" si="9"/>
        <v/>
      </c>
      <c r="F44" s="143">
        <f t="shared" si="3"/>
        <v>61</v>
      </c>
      <c r="G44" s="53">
        <f t="shared" si="4"/>
        <v>0</v>
      </c>
      <c r="H44" s="53" t="e">
        <f t="shared" si="5"/>
        <v>#N/A</v>
      </c>
      <c r="J44" s="143">
        <f t="shared" si="6"/>
        <v>61</v>
      </c>
      <c r="K44" s="93">
        <f t="shared" si="7"/>
        <v>0</v>
      </c>
      <c r="L44" s="93" t="e">
        <f t="shared" si="8"/>
        <v>#N/A</v>
      </c>
      <c r="R44" s="1"/>
      <c r="Z44" s="1"/>
    </row>
    <row r="45" spans="2:26" ht="18.75" customHeight="1">
      <c r="B45" s="143">
        <f t="shared" si="10"/>
        <v>92</v>
      </c>
      <c r="C45" s="166"/>
      <c r="D45" s="160" t="str">
        <f t="shared" si="9"/>
        <v/>
      </c>
      <c r="F45" s="143">
        <f t="shared" si="3"/>
        <v>92</v>
      </c>
      <c r="G45" s="53">
        <f t="shared" si="4"/>
        <v>0</v>
      </c>
      <c r="H45" s="53" t="e">
        <f t="shared" si="5"/>
        <v>#N/A</v>
      </c>
      <c r="J45" s="143">
        <f t="shared" si="6"/>
        <v>92</v>
      </c>
      <c r="K45" s="93">
        <f t="shared" si="7"/>
        <v>0</v>
      </c>
      <c r="L45" s="93" t="e">
        <f t="shared" si="8"/>
        <v>#N/A</v>
      </c>
      <c r="R45" s="1"/>
      <c r="Z45" s="1"/>
    </row>
    <row r="46" spans="2:26" ht="18.75" customHeight="1">
      <c r="B46" s="143">
        <f t="shared" si="10"/>
        <v>122</v>
      </c>
      <c r="C46" s="166"/>
      <c r="D46" s="160" t="str">
        <f t="shared" si="9"/>
        <v/>
      </c>
      <c r="F46" s="143">
        <f t="shared" si="3"/>
        <v>122</v>
      </c>
      <c r="G46" s="53">
        <f t="shared" si="4"/>
        <v>0</v>
      </c>
      <c r="H46" s="53" t="e">
        <f t="shared" si="5"/>
        <v>#N/A</v>
      </c>
      <c r="J46" s="143">
        <f t="shared" si="6"/>
        <v>122</v>
      </c>
      <c r="K46" s="93">
        <f t="shared" si="7"/>
        <v>0</v>
      </c>
      <c r="L46" s="93" t="e">
        <f t="shared" si="8"/>
        <v>#N/A</v>
      </c>
      <c r="R46" s="1"/>
      <c r="Z46" s="1"/>
    </row>
    <row r="47" spans="2:26" ht="18.75" customHeight="1">
      <c r="B47" s="143">
        <f t="shared" si="10"/>
        <v>153</v>
      </c>
      <c r="C47" s="166"/>
      <c r="D47" s="160" t="str">
        <f t="shared" si="9"/>
        <v/>
      </c>
      <c r="F47" s="143">
        <f t="shared" si="3"/>
        <v>153</v>
      </c>
      <c r="G47" s="53">
        <f t="shared" si="4"/>
        <v>0</v>
      </c>
      <c r="H47" s="53" t="e">
        <f t="shared" si="5"/>
        <v>#N/A</v>
      </c>
      <c r="J47" s="143">
        <f t="shared" si="6"/>
        <v>153</v>
      </c>
      <c r="K47" s="93">
        <f t="shared" si="7"/>
        <v>0</v>
      </c>
      <c r="L47" s="93" t="e">
        <f t="shared" si="8"/>
        <v>#N/A</v>
      </c>
      <c r="R47" s="1"/>
      <c r="Z47" s="1"/>
    </row>
    <row r="48" spans="2:26" ht="18.75" customHeight="1">
      <c r="B48" s="143">
        <f t="shared" si="10"/>
        <v>183</v>
      </c>
      <c r="C48" s="166"/>
      <c r="D48" s="160" t="str">
        <f t="shared" si="9"/>
        <v/>
      </c>
      <c r="F48" s="143">
        <f t="shared" si="3"/>
        <v>183</v>
      </c>
      <c r="G48" s="53">
        <f t="shared" si="4"/>
        <v>0</v>
      </c>
      <c r="H48" s="53" t="e">
        <f t="shared" si="5"/>
        <v>#N/A</v>
      </c>
      <c r="J48" s="143">
        <f t="shared" si="6"/>
        <v>183</v>
      </c>
      <c r="K48" s="93">
        <f t="shared" si="7"/>
        <v>0</v>
      </c>
      <c r="L48" s="93" t="e">
        <f t="shared" si="8"/>
        <v>#N/A</v>
      </c>
      <c r="R48" s="1"/>
      <c r="Z48" s="1"/>
    </row>
    <row r="49" spans="2:26" ht="18.75" customHeight="1">
      <c r="B49" s="143">
        <f t="shared" si="10"/>
        <v>214</v>
      </c>
      <c r="C49" s="166"/>
      <c r="D49" s="160" t="str">
        <f t="shared" si="9"/>
        <v/>
      </c>
      <c r="F49" s="143">
        <f t="shared" si="3"/>
        <v>214</v>
      </c>
      <c r="G49" s="53">
        <f t="shared" si="4"/>
        <v>0</v>
      </c>
      <c r="H49" s="53" t="e">
        <f t="shared" si="5"/>
        <v>#N/A</v>
      </c>
      <c r="J49" s="143">
        <f t="shared" si="6"/>
        <v>214</v>
      </c>
      <c r="K49" s="93">
        <f t="shared" si="7"/>
        <v>0</v>
      </c>
      <c r="L49" s="93" t="e">
        <f t="shared" si="8"/>
        <v>#N/A</v>
      </c>
      <c r="R49" s="1"/>
      <c r="Z49" s="1"/>
    </row>
    <row r="50" spans="2:26" ht="18.75" customHeight="1">
      <c r="B50" s="143">
        <f t="shared" si="10"/>
        <v>245</v>
      </c>
      <c r="C50" s="166"/>
      <c r="D50" s="160" t="str">
        <f t="shared" si="9"/>
        <v/>
      </c>
      <c r="F50" s="143">
        <f t="shared" si="3"/>
        <v>245</v>
      </c>
      <c r="G50" s="53">
        <f t="shared" si="4"/>
        <v>0</v>
      </c>
      <c r="H50" s="53" t="e">
        <f t="shared" si="5"/>
        <v>#N/A</v>
      </c>
      <c r="J50" s="143">
        <f t="shared" si="6"/>
        <v>245</v>
      </c>
      <c r="K50" s="93">
        <f t="shared" si="7"/>
        <v>0</v>
      </c>
      <c r="L50" s="93" t="e">
        <f t="shared" si="8"/>
        <v>#N/A</v>
      </c>
      <c r="R50" s="1"/>
      <c r="Z50" s="1"/>
    </row>
    <row r="51" spans="2:26" ht="18.75" customHeight="1">
      <c r="B51" s="143">
        <f t="shared" si="10"/>
        <v>275</v>
      </c>
      <c r="C51" s="166"/>
      <c r="D51" s="160" t="str">
        <f t="shared" si="9"/>
        <v/>
      </c>
      <c r="F51" s="143">
        <f t="shared" si="3"/>
        <v>275</v>
      </c>
      <c r="G51" s="53">
        <f t="shared" si="4"/>
        <v>0</v>
      </c>
      <c r="H51" s="53" t="e">
        <f t="shared" si="5"/>
        <v>#N/A</v>
      </c>
      <c r="J51" s="143">
        <f t="shared" si="6"/>
        <v>275</v>
      </c>
      <c r="K51" s="93">
        <f t="shared" si="7"/>
        <v>0</v>
      </c>
      <c r="L51" s="93" t="e">
        <f t="shared" si="8"/>
        <v>#N/A</v>
      </c>
      <c r="R51" s="1"/>
      <c r="W51"/>
      <c r="Z51" s="1"/>
    </row>
    <row r="52" spans="2:26" ht="18.75" customHeight="1">
      <c r="B52" s="143">
        <f t="shared" si="10"/>
        <v>306</v>
      </c>
      <c r="C52" s="166"/>
      <c r="D52" s="160" t="str">
        <f t="shared" si="9"/>
        <v/>
      </c>
      <c r="F52" s="143">
        <f t="shared" si="3"/>
        <v>306</v>
      </c>
      <c r="G52" s="53">
        <f t="shared" si="4"/>
        <v>0</v>
      </c>
      <c r="H52" s="53" t="e">
        <f t="shared" si="5"/>
        <v>#N/A</v>
      </c>
      <c r="J52" s="143">
        <f t="shared" si="6"/>
        <v>306</v>
      </c>
      <c r="K52" s="93">
        <f t="shared" si="7"/>
        <v>0</v>
      </c>
      <c r="L52" s="93" t="e">
        <f t="shared" si="8"/>
        <v>#N/A</v>
      </c>
      <c r="R52" s="1"/>
      <c r="W52"/>
      <c r="Z52" s="1"/>
    </row>
    <row r="53" spans="2:26" ht="18.75" customHeight="1">
      <c r="B53" s="143">
        <f t="shared" si="10"/>
        <v>336</v>
      </c>
      <c r="C53" s="166"/>
      <c r="D53" s="160" t="str">
        <f t="shared" si="9"/>
        <v/>
      </c>
      <c r="F53" s="146">
        <f t="shared" si="3"/>
        <v>336</v>
      </c>
      <c r="G53" s="53">
        <f t="shared" si="4"/>
        <v>0</v>
      </c>
      <c r="H53" s="53" t="e">
        <f t="shared" si="5"/>
        <v>#N/A</v>
      </c>
      <c r="J53" s="146">
        <f t="shared" si="6"/>
        <v>336</v>
      </c>
      <c r="K53" s="93">
        <f t="shared" si="7"/>
        <v>0</v>
      </c>
      <c r="L53" s="93" t="e">
        <f t="shared" si="8"/>
        <v>#N/A</v>
      </c>
      <c r="R53" s="1"/>
      <c r="W53"/>
      <c r="Z53" s="1"/>
    </row>
    <row r="54" spans="2:26" ht="18.75" customHeight="1">
      <c r="B54" s="147" t="s">
        <v>64</v>
      </c>
      <c r="C54" s="161">
        <f>IFERROR(AVERAGEIF(C42:C53, "&lt;&gt;0"),0)</f>
        <v>0</v>
      </c>
      <c r="D54" s="161">
        <f>IFERROR(AVERAGEIF(D42:D53, "&lt;&gt;0"),0)</f>
        <v>0</v>
      </c>
      <c r="F54" s="148" t="s">
        <v>64</v>
      </c>
      <c r="G54" s="54">
        <f>IFERROR(AVERAGEIF(G42:G53, "&lt;&gt;0"),0)</f>
        <v>0</v>
      </c>
      <c r="H54" s="54">
        <f>IFERROR(AVERAGEIF(H42:H53, "&lt;&gt;#N/A"), 0)</f>
        <v>0</v>
      </c>
      <c r="J54" s="148" t="s">
        <v>64</v>
      </c>
      <c r="K54" s="94">
        <f>IFERROR(AVERAGEIF(K42:K53, "&lt;&gt;0"),0)</f>
        <v>0</v>
      </c>
      <c r="L54" s="54">
        <f>IFERROR(AVERAGEIF(L42:L53, "&lt;&gt;#N/A"), 0)</f>
        <v>0</v>
      </c>
      <c r="R54" s="1"/>
      <c r="W54"/>
      <c r="Z54" s="1"/>
    </row>
    <row r="55" spans="2:26"/>
    <row r="56" spans="2:26"/>
    <row r="57" spans="2:26" ht="49.5" customHeight="1">
      <c r="H57" s="156"/>
      <c r="I57" s="156"/>
      <c r="J57" s="156"/>
      <c r="K57" s="156"/>
      <c r="L57" s="156"/>
      <c r="M57" s="156"/>
      <c r="N57" s="156"/>
    </row>
    <row r="58" spans="2:26" ht="33.75" customHeight="1">
      <c r="H58" s="156"/>
      <c r="I58" s="156"/>
      <c r="J58" s="156"/>
      <c r="K58" s="156"/>
      <c r="L58" s="156"/>
      <c r="M58" s="156"/>
      <c r="N58" s="156"/>
    </row>
    <row r="59" spans="2:26" ht="18.75" customHeight="1">
      <c r="H59" s="156"/>
      <c r="I59" s="156"/>
      <c r="J59" s="156"/>
      <c r="K59" s="156"/>
      <c r="L59" s="156"/>
      <c r="M59" s="156"/>
      <c r="N59" s="156"/>
    </row>
    <row r="60" spans="2:26" ht="18.75" customHeight="1">
      <c r="H60" s="156"/>
      <c r="I60" s="156"/>
      <c r="J60" s="156"/>
      <c r="K60" s="156"/>
      <c r="L60" s="156"/>
      <c r="M60" s="156"/>
      <c r="N60" s="156"/>
    </row>
    <row r="61" spans="2:26" ht="18.75" customHeight="1">
      <c r="H61" s="156"/>
      <c r="I61" s="156"/>
      <c r="J61" s="156"/>
      <c r="K61" s="156"/>
      <c r="L61" s="156"/>
      <c r="M61" s="156"/>
      <c r="N61" s="156"/>
    </row>
    <row r="62" spans="2:26" ht="18.75" customHeight="1">
      <c r="H62" s="156"/>
      <c r="I62" s="156"/>
      <c r="J62" s="156"/>
      <c r="K62" s="156"/>
      <c r="L62" s="156"/>
      <c r="M62" s="156"/>
      <c r="N62" s="156"/>
    </row>
    <row r="63" spans="2:26" ht="18.75" customHeight="1">
      <c r="H63" s="156"/>
      <c r="I63" s="156"/>
      <c r="J63" s="156"/>
      <c r="K63" s="156"/>
      <c r="L63" s="156"/>
      <c r="M63" s="156"/>
      <c r="N63" s="156"/>
    </row>
    <row r="64" spans="2:26" ht="18.75" customHeight="1">
      <c r="H64" s="156"/>
      <c r="I64" s="156"/>
      <c r="J64" s="156"/>
      <c r="K64" s="156"/>
      <c r="L64" s="156"/>
      <c r="M64" s="156"/>
      <c r="N64" s="156"/>
    </row>
    <row r="65" spans="8:14" ht="18.75" customHeight="1">
      <c r="H65" s="156"/>
      <c r="I65" s="156"/>
      <c r="J65" s="156"/>
      <c r="K65" s="156"/>
      <c r="L65" s="156"/>
      <c r="M65" s="156"/>
      <c r="N65" s="156"/>
    </row>
    <row r="66" spans="8:14" ht="18.75" customHeight="1">
      <c r="H66" s="156"/>
      <c r="I66" s="156"/>
      <c r="J66" s="156"/>
      <c r="K66" s="156"/>
      <c r="L66" s="156"/>
      <c r="M66" s="156"/>
      <c r="N66" s="156"/>
    </row>
    <row r="67" spans="8:14" ht="18.75" customHeight="1">
      <c r="H67" s="156"/>
      <c r="I67" s="156"/>
      <c r="J67" s="156"/>
      <c r="K67" s="156"/>
      <c r="L67" s="156"/>
      <c r="M67" s="156"/>
      <c r="N67" s="156"/>
    </row>
    <row r="68" spans="8:14" ht="18.75" customHeight="1">
      <c r="H68" s="156"/>
      <c r="I68" s="156"/>
      <c r="J68" s="156"/>
      <c r="K68" s="156"/>
      <c r="L68" s="156"/>
      <c r="M68" s="156"/>
      <c r="N68" s="156"/>
    </row>
    <row r="69" spans="8:14" ht="18.75" customHeight="1">
      <c r="H69" s="156"/>
      <c r="I69" s="156"/>
      <c r="J69" s="156"/>
      <c r="K69" s="156"/>
      <c r="L69" s="156"/>
      <c r="M69" s="156"/>
      <c r="N69" s="156"/>
    </row>
    <row r="70" spans="8:14" ht="18.75" customHeight="1">
      <c r="H70" s="156"/>
      <c r="I70" s="156"/>
      <c r="J70" s="156"/>
      <c r="K70" s="156"/>
      <c r="L70" s="156"/>
      <c r="M70" s="156"/>
      <c r="N70" s="156"/>
    </row>
    <row r="71" spans="8:14" ht="18.75" customHeight="1">
      <c r="H71" s="156"/>
      <c r="I71" s="156"/>
      <c r="J71" s="156"/>
      <c r="K71" s="156"/>
      <c r="L71" s="156"/>
      <c r="M71" s="156"/>
      <c r="N71" s="156"/>
    </row>
    <row r="72" spans="8:14"/>
    <row r="73" spans="8:14"/>
    <row r="74" spans="8:14"/>
    <row r="75" spans="8:14"/>
    <row r="76" spans="8:14"/>
    <row r="77" spans="8:14"/>
    <row r="78" spans="8:14"/>
    <row r="79" spans="8:14"/>
    <row r="80" spans="8:14"/>
    <row r="81"/>
  </sheetData>
  <sheetProtection algorithmName="SHA-512" hashValue="XQJhJ6e7uGXuBsFes88XTV5zU2XlsJX+jDlxFfrfit2HlWFlFlMWcZiaEAqyP+OD2botepP+5a3pme+xD5Jssg==" saltValue="Y80sZYWUMvQrvsFGbpqg4A==" spinCount="100000" sheet="1" objects="1" scenarios="1"/>
  <protectedRanges>
    <protectedRange sqref="C8:E8 G17:H17 C36:E36 D40 C18:H29 C42:C53 D16:E16" name="Range1"/>
  </protectedRanges>
  <mergeCells count="7">
    <mergeCell ref="B1:AA1"/>
    <mergeCell ref="G4:N5"/>
    <mergeCell ref="C39:D39"/>
    <mergeCell ref="C6:E6"/>
    <mergeCell ref="C34:F34"/>
    <mergeCell ref="C14:I14"/>
    <mergeCell ref="C11:E11"/>
  </mergeCells>
  <phoneticPr fontId="7" type="noConversion"/>
  <dataValidations count="2">
    <dataValidation type="list" allowBlank="1" showInputMessage="1" showErrorMessage="1" sqref="D16" xr:uid="{2A990F8D-98E0-4ABC-8738-DA8F1555E183}">
      <formula1>"GJ,kWh"</formula1>
    </dataValidation>
    <dataValidation type="list" allowBlank="1" showInputMessage="1" showErrorMessage="1" sqref="E16" xr:uid="{85F340A8-7CA1-4478-A5A7-A955E44AB3C3}">
      <formula1>"GJ,L,kg,kWh"</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EDBC08E-B090-40CB-8760-839C91E65B5A}">
          <x14:formula1>
            <xm:f>'Background Calcs'!$D$22:$R$22</xm:f>
          </x14:formula1>
          <xm:sqref>E8</xm:sqref>
        </x14:dataValidation>
        <x14:dataValidation type="list" allowBlank="1" showInputMessage="1" showErrorMessage="1" xr:uid="{9B95DCFE-0A2D-4300-B0F9-ED744BE2DB98}">
          <x14:formula1>
            <xm:f>'Background Calcs'!$T$5:$T$7</xm:f>
          </x14:formula1>
          <xm:sqref>H17</xm:sqref>
        </x14:dataValidation>
        <x14:dataValidation type="list" allowBlank="1" showInputMessage="1" showErrorMessage="1" xr:uid="{1656615A-A40D-4F68-864E-3B31A0801C39}">
          <x14:formula1>
            <xm:f>'Background Calcs'!$U$5:$U$7</xm:f>
          </x14:formula1>
          <xm:sqref>G17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B9BE-15C7-4A4B-B117-1D200EA19EB1}">
  <sheetPr codeName="Sheet3"/>
  <dimension ref="A1:AJ74"/>
  <sheetViews>
    <sheetView topLeftCell="A3" zoomScaleNormal="100" workbookViewId="0">
      <selection activeCell="P41" sqref="P41"/>
    </sheetView>
  </sheetViews>
  <sheetFormatPr defaultColWidth="0" defaultRowHeight="15" zeroHeight="1"/>
  <cols>
    <col min="1" max="19" width="9.140625" style="17" customWidth="1"/>
    <col min="20" max="20" width="10.5703125" style="17" customWidth="1"/>
    <col min="21" max="36" width="9.140625" style="17" customWidth="1"/>
    <col min="37" max="46" width="9.140625" style="17" hidden="1" customWidth="1"/>
    <col min="47" max="16384" width="9.140625" style="17" hidden="1"/>
  </cols>
  <sheetData>
    <row r="1" spans="1:36" customFormat="1" ht="121.9" customHeight="1">
      <c r="A1" s="31" t="s">
        <v>0</v>
      </c>
      <c r="B1" s="180" t="str">
        <f>"Summary Graphs for: "&amp;'Energy Calculator'!$C$8</f>
        <v xml:space="preserve">Summary Graphs for: </v>
      </c>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row>
    <row r="2" spans="1:36" s="20" customFormat="1">
      <c r="D2" s="25"/>
      <c r="E2" s="26"/>
    </row>
    <row r="3" spans="1:36"/>
    <row r="4" spans="1:36"/>
    <row r="5" spans="1:36"/>
    <row r="6" spans="1:36"/>
    <row r="7" spans="1:36"/>
    <row r="8" spans="1:36"/>
    <row r="9" spans="1:36"/>
    <row r="10" spans="1:36"/>
    <row r="11" spans="1:36"/>
    <row r="12" spans="1:36"/>
    <row r="13" spans="1:36"/>
    <row r="14" spans="1:36"/>
    <row r="15" spans="1:36"/>
    <row r="16" spans="1:3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sheetData>
  <sheetProtection algorithmName="SHA-512" hashValue="ziqZmUDGhglyszQ+qUZhdBohgkKrHcOMgeKBe3MQNbb77BX+myja0IE199e6jx9Ug665HzVCok9bzH4VdlCtnw==" saltValue="cSg5Ws0pphJ7DfU/t6hOMg==" spinCount="100000" sheet="1" objects="1" scenarios="1"/>
  <mergeCells count="1">
    <mergeCell ref="B1:AJ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58DC-D774-4DE2-B115-6AB848D9DA84}">
  <sheetPr codeName="Sheet4"/>
  <dimension ref="A1:M34"/>
  <sheetViews>
    <sheetView workbookViewId="0">
      <selection activeCell="H30" sqref="H30"/>
    </sheetView>
  </sheetViews>
  <sheetFormatPr defaultColWidth="8.85546875" defaultRowHeight="15"/>
  <cols>
    <col min="1" max="1" width="8.85546875" style="17" customWidth="1"/>
    <col min="2" max="2" width="40.42578125" style="17" bestFit="1" customWidth="1"/>
    <col min="3" max="3" width="18.7109375" style="17" customWidth="1"/>
    <col min="4" max="4" width="19.28515625" style="17" customWidth="1"/>
    <col min="5" max="7" width="15.5703125" style="17" customWidth="1"/>
    <col min="8" max="11" width="8.85546875" style="17" customWidth="1"/>
    <col min="12" max="12" width="10.42578125" style="17" customWidth="1"/>
    <col min="13" max="18" width="8.85546875" style="17" customWidth="1"/>
    <col min="19" max="19" width="24.7109375" style="17" customWidth="1"/>
    <col min="20" max="20" width="8.85546875" style="17" customWidth="1"/>
    <col min="21" max="16384" width="8.85546875" style="17"/>
  </cols>
  <sheetData>
    <row r="1" spans="1:11" s="64" customFormat="1">
      <c r="A1" s="17"/>
      <c r="B1" s="17"/>
      <c r="C1" s="17"/>
      <c r="D1" s="17"/>
      <c r="E1" s="17"/>
      <c r="F1" s="17"/>
      <c r="G1" s="17"/>
      <c r="H1" s="17"/>
      <c r="I1" s="17"/>
      <c r="J1" s="17"/>
      <c r="K1" s="17"/>
    </row>
    <row r="2" spans="1:11" s="64" customFormat="1">
      <c r="A2" s="17"/>
      <c r="B2" s="95"/>
      <c r="C2" s="95"/>
      <c r="D2" s="95"/>
      <c r="E2" s="95"/>
      <c r="F2" s="95"/>
      <c r="G2" s="95"/>
      <c r="H2" s="95"/>
      <c r="I2" s="95"/>
      <c r="J2" s="95"/>
      <c r="K2" s="21"/>
    </row>
    <row r="3" spans="1:11" s="64" customFormat="1" ht="15.75">
      <c r="A3" s="18"/>
      <c r="B3" s="66" t="s">
        <v>65</v>
      </c>
      <c r="C3" s="67"/>
      <c r="D3" s="67"/>
      <c r="E3" s="67"/>
      <c r="F3" s="67"/>
      <c r="G3" s="67"/>
      <c r="H3" s="67"/>
      <c r="I3" s="67"/>
      <c r="J3" s="67"/>
      <c r="K3" s="68"/>
    </row>
    <row r="4" spans="1:11" s="64" customFormat="1" ht="15.75">
      <c r="A4" s="18"/>
      <c r="B4" s="69" t="s">
        <v>30</v>
      </c>
      <c r="C4" s="98">
        <v>1</v>
      </c>
      <c r="D4" s="99" t="s">
        <v>66</v>
      </c>
      <c r="E4" s="38" t="s">
        <v>39</v>
      </c>
      <c r="F4" s="38"/>
      <c r="G4" s="96"/>
      <c r="H4" s="100"/>
      <c r="I4" s="100"/>
      <c r="J4" s="100"/>
      <c r="K4" s="70"/>
    </row>
    <row r="5" spans="1:11" s="64" customFormat="1">
      <c r="A5" s="18"/>
      <c r="B5" s="69" t="s">
        <v>67</v>
      </c>
      <c r="C5" s="98">
        <v>1</v>
      </c>
      <c r="D5" s="99" t="s">
        <v>66</v>
      </c>
      <c r="E5" s="38" t="s">
        <v>39</v>
      </c>
      <c r="F5" s="38"/>
      <c r="G5" s="101" t="s">
        <v>68</v>
      </c>
      <c r="H5" s="100"/>
      <c r="I5" s="100"/>
      <c r="J5" s="100"/>
      <c r="K5" s="70"/>
    </row>
    <row r="6" spans="1:11" s="64" customFormat="1">
      <c r="A6" s="18"/>
      <c r="B6" s="69" t="s">
        <v>67</v>
      </c>
      <c r="C6" s="98">
        <v>277.77777777777777</v>
      </c>
      <c r="D6" s="99" t="s">
        <v>66</v>
      </c>
      <c r="E6" s="100" t="s">
        <v>69</v>
      </c>
      <c r="F6" s="38"/>
      <c r="G6" s="71" t="s">
        <v>70</v>
      </c>
      <c r="H6" s="100"/>
      <c r="I6" s="100"/>
      <c r="J6" s="100"/>
      <c r="K6" s="70"/>
    </row>
    <row r="7" spans="1:11" s="64" customFormat="1">
      <c r="A7" s="18"/>
      <c r="B7" s="69" t="s">
        <v>32</v>
      </c>
      <c r="C7" s="64">
        <v>1</v>
      </c>
      <c r="D7" s="99" t="s">
        <v>66</v>
      </c>
      <c r="E7" s="38" t="s">
        <v>39</v>
      </c>
      <c r="F7" s="38"/>
      <c r="G7" s="72" t="s">
        <v>71</v>
      </c>
      <c r="H7" s="100"/>
      <c r="I7" s="100"/>
      <c r="J7" s="100"/>
      <c r="K7" s="70"/>
    </row>
    <row r="8" spans="1:11" s="64" customFormat="1">
      <c r="A8" s="18"/>
      <c r="B8" s="69" t="s">
        <v>32</v>
      </c>
      <c r="C8" s="98">
        <v>277.77777777777777</v>
      </c>
      <c r="D8" s="99" t="s">
        <v>66</v>
      </c>
      <c r="E8" s="100" t="s">
        <v>69</v>
      </c>
      <c r="F8" s="38"/>
      <c r="G8" s="73" t="s">
        <v>72</v>
      </c>
      <c r="H8" s="100"/>
      <c r="I8" s="100"/>
      <c r="J8" s="100"/>
      <c r="K8" s="70"/>
    </row>
    <row r="9" spans="1:11" s="64" customFormat="1">
      <c r="A9" s="18"/>
      <c r="B9" s="69" t="s">
        <v>32</v>
      </c>
      <c r="C9" s="102">
        <v>13.888888888888889</v>
      </c>
      <c r="D9" s="99" t="s">
        <v>66</v>
      </c>
      <c r="E9" s="100" t="s">
        <v>73</v>
      </c>
      <c r="F9" s="38"/>
      <c r="G9" s="75" t="s">
        <v>74</v>
      </c>
      <c r="H9" s="100"/>
      <c r="I9" s="100"/>
      <c r="J9" s="100"/>
      <c r="K9" s="70"/>
    </row>
    <row r="10" spans="1:11" s="64" customFormat="1">
      <c r="A10" s="18"/>
      <c r="B10" s="69" t="s">
        <v>32</v>
      </c>
      <c r="C10" s="102">
        <v>6.95</v>
      </c>
      <c r="D10" s="99" t="s">
        <v>66</v>
      </c>
      <c r="E10" s="100" t="s">
        <v>40</v>
      </c>
      <c r="F10" s="38"/>
      <c r="G10" s="75"/>
      <c r="H10" s="100"/>
      <c r="I10" s="100"/>
      <c r="J10" s="100"/>
      <c r="K10" s="70"/>
    </row>
    <row r="11" spans="1:11" s="64" customFormat="1">
      <c r="A11" s="18"/>
      <c r="B11" s="69" t="s">
        <v>33</v>
      </c>
      <c r="C11" s="103">
        <v>10.691666666666666</v>
      </c>
      <c r="D11" s="99" t="s">
        <v>66</v>
      </c>
      <c r="E11" s="100" t="s">
        <v>40</v>
      </c>
      <c r="F11" s="38"/>
      <c r="G11" s="75"/>
      <c r="H11" s="100"/>
      <c r="I11" s="100"/>
      <c r="J11" s="100"/>
      <c r="K11" s="70"/>
    </row>
    <row r="12" spans="1:11" s="64" customFormat="1">
      <c r="A12" s="18"/>
      <c r="B12" s="69" t="s">
        <v>75</v>
      </c>
      <c r="C12" s="98">
        <v>11.276388888888889</v>
      </c>
      <c r="D12" s="99" t="s">
        <v>66</v>
      </c>
      <c r="E12" s="100" t="s">
        <v>40</v>
      </c>
      <c r="F12" s="38"/>
      <c r="G12" s="72"/>
      <c r="H12" s="100"/>
      <c r="I12" s="100"/>
      <c r="J12" s="100"/>
      <c r="K12" s="70"/>
    </row>
    <row r="13" spans="1:11" s="64" customFormat="1">
      <c r="A13" s="18"/>
      <c r="B13" s="69" t="s">
        <v>76</v>
      </c>
      <c r="C13" s="102">
        <v>9.7722222222222221</v>
      </c>
      <c r="D13" s="99" t="s">
        <v>66</v>
      </c>
      <c r="E13" s="100" t="s">
        <v>40</v>
      </c>
      <c r="F13" s="38"/>
      <c r="G13" s="72"/>
      <c r="H13" s="100"/>
      <c r="I13" s="100"/>
      <c r="J13" s="100"/>
      <c r="K13" s="70"/>
    </row>
    <row r="14" spans="1:11" s="64" customFormat="1">
      <c r="A14" s="18"/>
      <c r="B14" s="74" t="s">
        <v>77</v>
      </c>
      <c r="C14" s="102">
        <v>8219.4444444444434</v>
      </c>
      <c r="D14" s="99" t="s">
        <v>66</v>
      </c>
      <c r="E14" s="100" t="s">
        <v>41</v>
      </c>
      <c r="F14" s="38"/>
      <c r="G14" s="73"/>
      <c r="H14" s="100"/>
      <c r="I14" s="100"/>
      <c r="J14" s="100"/>
      <c r="K14" s="70"/>
    </row>
    <row r="15" spans="1:11" s="64" customFormat="1">
      <c r="A15" s="18"/>
      <c r="B15" s="74" t="s">
        <v>78</v>
      </c>
      <c r="C15" s="102">
        <v>6011.1111111111113</v>
      </c>
      <c r="D15" s="99" t="s">
        <v>66</v>
      </c>
      <c r="E15" s="100" t="s">
        <v>41</v>
      </c>
      <c r="F15" s="100"/>
      <c r="G15" s="100"/>
      <c r="H15" s="100"/>
      <c r="I15" s="100"/>
      <c r="J15" s="100"/>
      <c r="K15" s="70"/>
    </row>
    <row r="16" spans="1:11" s="64" customFormat="1">
      <c r="A16" s="18"/>
      <c r="B16" s="74" t="s">
        <v>79</v>
      </c>
      <c r="C16" s="102">
        <v>4238.8888888888887</v>
      </c>
      <c r="D16" s="99" t="s">
        <v>66</v>
      </c>
      <c r="E16" s="100" t="s">
        <v>41</v>
      </c>
      <c r="F16" s="38"/>
      <c r="G16" s="38"/>
      <c r="H16" s="38"/>
      <c r="I16" s="38"/>
      <c r="J16" s="38"/>
      <c r="K16" s="80"/>
    </row>
    <row r="17" spans="1:13" s="64" customFormat="1">
      <c r="A17" s="18"/>
      <c r="B17" s="74" t="s">
        <v>80</v>
      </c>
      <c r="C17" s="102">
        <v>4208.333333333333</v>
      </c>
      <c r="D17" s="99" t="s">
        <v>66</v>
      </c>
      <c r="E17" s="100" t="s">
        <v>41</v>
      </c>
      <c r="F17" s="100"/>
      <c r="G17" s="100"/>
      <c r="H17" s="100"/>
      <c r="I17" s="100"/>
      <c r="J17" s="100"/>
      <c r="K17" s="70"/>
    </row>
    <row r="18" spans="1:13" s="64" customFormat="1">
      <c r="A18" s="18"/>
      <c r="B18" s="74" t="s">
        <v>81</v>
      </c>
      <c r="C18" s="102">
        <v>5275</v>
      </c>
      <c r="D18" s="99" t="s">
        <v>66</v>
      </c>
      <c r="E18" s="100" t="s">
        <v>41</v>
      </c>
      <c r="F18" s="75"/>
      <c r="G18" s="100"/>
      <c r="H18" s="100"/>
      <c r="I18" s="100"/>
      <c r="J18" s="100"/>
      <c r="K18" s="70"/>
    </row>
    <row r="19" spans="1:13" s="64" customFormat="1">
      <c r="A19" s="18"/>
      <c r="B19" s="74" t="s">
        <v>82</v>
      </c>
      <c r="C19" s="102">
        <v>2469.4444444444443</v>
      </c>
      <c r="D19" s="99" t="s">
        <v>66</v>
      </c>
      <c r="E19" s="100" t="s">
        <v>41</v>
      </c>
      <c r="F19" s="75"/>
      <c r="G19" s="100"/>
      <c r="H19" s="100"/>
      <c r="I19" s="100"/>
      <c r="J19" s="100"/>
      <c r="K19" s="70"/>
    </row>
    <row r="20" spans="1:13" s="64" customFormat="1">
      <c r="A20" s="18"/>
      <c r="B20" s="79"/>
      <c r="C20" s="38"/>
      <c r="D20" s="38"/>
      <c r="E20" s="38"/>
      <c r="F20" s="75"/>
      <c r="G20" s="100"/>
      <c r="H20" s="100"/>
      <c r="I20" s="100"/>
      <c r="J20" s="100"/>
      <c r="K20" s="70"/>
    </row>
    <row r="21" spans="1:13" s="64" customFormat="1">
      <c r="A21" s="18"/>
      <c r="B21" s="77" t="s">
        <v>83</v>
      </c>
      <c r="C21" s="100"/>
      <c r="D21" s="100"/>
      <c r="E21" s="100"/>
      <c r="F21" s="75"/>
      <c r="G21" s="100"/>
      <c r="H21" s="100"/>
      <c r="I21" s="100"/>
      <c r="J21" s="100"/>
      <c r="K21" s="70"/>
    </row>
    <row r="22" spans="1:13" s="64" customFormat="1" ht="15" customHeight="1">
      <c r="A22" s="18"/>
      <c r="B22" s="69" t="s">
        <v>30</v>
      </c>
      <c r="C22" s="104">
        <v>7.650000611999995E-5</v>
      </c>
      <c r="D22" s="97" t="s">
        <v>84</v>
      </c>
      <c r="E22" s="105" t="s">
        <v>39</v>
      </c>
      <c r="F22" s="72"/>
      <c r="G22" s="100"/>
      <c r="H22" s="100"/>
      <c r="I22" s="100"/>
      <c r="J22" s="100"/>
      <c r="K22" s="70"/>
    </row>
    <row r="23" spans="1:13" s="64" customFormat="1">
      <c r="A23" s="18"/>
      <c r="B23" s="69" t="s">
        <v>67</v>
      </c>
      <c r="C23" s="104">
        <v>1.9452444380444958E-4</v>
      </c>
      <c r="D23" s="97" t="s">
        <v>84</v>
      </c>
      <c r="E23" s="105" t="s">
        <v>39</v>
      </c>
      <c r="F23" s="106"/>
      <c r="G23" s="106"/>
      <c r="H23" s="106"/>
      <c r="I23" s="106"/>
      <c r="J23" s="106"/>
      <c r="K23" s="76"/>
    </row>
    <row r="24" spans="1:13" s="64" customFormat="1">
      <c r="A24" s="18"/>
      <c r="B24" s="69" t="s">
        <v>32</v>
      </c>
      <c r="C24" s="104">
        <v>2.1355199999999983E-4</v>
      </c>
      <c r="D24" s="97" t="s">
        <v>84</v>
      </c>
      <c r="E24" s="105" t="s">
        <v>39</v>
      </c>
      <c r="F24" s="106"/>
      <c r="G24" s="106"/>
      <c r="H24" s="106"/>
      <c r="I24" s="106"/>
      <c r="J24" s="106"/>
      <c r="K24" s="76"/>
    </row>
    <row r="25" spans="1:13" s="64" customFormat="1">
      <c r="A25" s="18"/>
      <c r="B25" s="69" t="s">
        <v>33</v>
      </c>
      <c r="C25" s="104">
        <v>2.4982073265783299E-4</v>
      </c>
      <c r="D25" s="97" t="s">
        <v>84</v>
      </c>
      <c r="E25" s="105" t="s">
        <v>39</v>
      </c>
      <c r="F25" s="106"/>
      <c r="G25" s="106"/>
      <c r="H25" s="106"/>
      <c r="I25" s="106"/>
      <c r="J25" s="106"/>
      <c r="K25" s="76"/>
    </row>
    <row r="26" spans="1:13" s="64" customFormat="1">
      <c r="A26" s="18"/>
      <c r="B26" s="69" t="s">
        <v>75</v>
      </c>
      <c r="C26" s="104">
        <v>2.6644168000985324E-4</v>
      </c>
      <c r="D26" s="97" t="s">
        <v>84</v>
      </c>
      <c r="E26" s="105" t="s">
        <v>39</v>
      </c>
      <c r="F26" s="106"/>
      <c r="G26" s="106"/>
      <c r="H26" s="106"/>
      <c r="I26" s="106"/>
      <c r="J26" s="106"/>
      <c r="K26" s="76"/>
    </row>
    <row r="27" spans="1:13" s="64" customFormat="1">
      <c r="A27" s="18"/>
      <c r="B27" s="69" t="s">
        <v>76</v>
      </c>
      <c r="C27" s="104">
        <v>2.4631040363843069E-4</v>
      </c>
      <c r="D27" s="97" t="s">
        <v>85</v>
      </c>
      <c r="E27" s="105" t="s">
        <v>39</v>
      </c>
      <c r="F27" s="106"/>
      <c r="G27" s="106"/>
      <c r="H27" s="106"/>
      <c r="I27" s="106"/>
      <c r="J27" s="106"/>
      <c r="K27" s="76"/>
    </row>
    <row r="28" spans="1:13" s="64" customFormat="1">
      <c r="A28" s="18"/>
      <c r="B28" s="74" t="s">
        <v>77</v>
      </c>
      <c r="C28" s="104">
        <v>3.23136194660358E-4</v>
      </c>
      <c r="D28" s="97" t="s">
        <v>85</v>
      </c>
      <c r="E28" s="105" t="s">
        <v>39</v>
      </c>
      <c r="F28" s="106"/>
      <c r="G28" s="106"/>
      <c r="H28" s="106"/>
      <c r="I28" s="106"/>
      <c r="J28" s="106"/>
      <c r="K28" s="76"/>
    </row>
    <row r="29" spans="1:13" s="64" customFormat="1">
      <c r="A29" s="18"/>
      <c r="B29" s="74" t="s">
        <v>78</v>
      </c>
      <c r="C29" s="104">
        <v>3.335489833641402E-4</v>
      </c>
      <c r="D29" s="97" t="s">
        <v>85</v>
      </c>
      <c r="E29" s="105" t="s">
        <v>39</v>
      </c>
      <c r="F29" s="106"/>
      <c r="G29" s="106"/>
      <c r="H29" s="106"/>
      <c r="I29" s="106"/>
      <c r="J29" s="106"/>
      <c r="K29" s="76"/>
    </row>
    <row r="30" spans="1:13">
      <c r="A30" s="18"/>
      <c r="B30" s="74" t="s">
        <v>79</v>
      </c>
      <c r="C30" s="104">
        <v>3.3735255570117926E-4</v>
      </c>
      <c r="D30" s="97" t="s">
        <v>85</v>
      </c>
      <c r="E30" s="105" t="s">
        <v>39</v>
      </c>
      <c r="F30" s="38"/>
      <c r="G30" s="38"/>
      <c r="H30" s="38"/>
      <c r="I30" s="38"/>
      <c r="J30" s="38"/>
      <c r="K30" s="80"/>
      <c r="L30" s="19"/>
      <c r="M30" s="19"/>
    </row>
    <row r="31" spans="1:13">
      <c r="A31" s="18"/>
      <c r="B31" s="74" t="s">
        <v>80</v>
      </c>
      <c r="C31" s="104">
        <v>5.465346534653461E-6</v>
      </c>
      <c r="D31" s="97" t="s">
        <v>85</v>
      </c>
      <c r="E31" s="105" t="s">
        <v>39</v>
      </c>
      <c r="F31"/>
      <c r="G31"/>
      <c r="H31"/>
      <c r="I31"/>
      <c r="J31"/>
      <c r="K31" s="78"/>
      <c r="L31" s="19"/>
    </row>
    <row r="32" spans="1:13">
      <c r="A32" s="18"/>
      <c r="B32" s="74" t="s">
        <v>81</v>
      </c>
      <c r="C32" s="104">
        <v>5.4976303317535507E-6</v>
      </c>
      <c r="D32" s="97" t="s">
        <v>85</v>
      </c>
      <c r="E32" s="105" t="s">
        <v>39</v>
      </c>
      <c r="F32"/>
      <c r="G32"/>
      <c r="H32"/>
      <c r="I32"/>
      <c r="J32"/>
      <c r="K32" s="78"/>
      <c r="L32" s="19"/>
    </row>
    <row r="33" spans="1:12">
      <c r="A33" s="18"/>
      <c r="B33" s="107" t="s">
        <v>82</v>
      </c>
      <c r="C33" s="108">
        <v>5.6692913385826721E-6</v>
      </c>
      <c r="D33" s="109" t="s">
        <v>85</v>
      </c>
      <c r="E33" s="110" t="s">
        <v>39</v>
      </c>
      <c r="F33" s="2"/>
      <c r="G33" s="2"/>
      <c r="H33" s="2"/>
      <c r="I33" s="2"/>
      <c r="J33" s="2"/>
      <c r="K33" s="111"/>
      <c r="L33" s="19"/>
    </row>
    <row r="34" spans="1:12">
      <c r="B34" s="20"/>
      <c r="C34" s="20"/>
      <c r="D34" s="20"/>
      <c r="E34" s="20"/>
      <c r="F34" s="20"/>
      <c r="G34" s="20"/>
      <c r="H34" s="20"/>
      <c r="I34" s="20"/>
      <c r="J34" s="20"/>
      <c r="K34" s="20"/>
    </row>
  </sheetData>
  <sheetProtection algorithmName="SHA-512" hashValue="FkKXXYn+pPAse931sj0bPJ3yJt6TkQDA1ztxCj0Xt+4z/Q7wle5bLuQCo8nyoB35vVpOEn8pYnJY2t/bPWD/aA==" saltValue="+sIZXlRHiyTF3JjmeYf/bA==" spinCount="100000" sheet="1" objects="1" scenarios="1"/>
  <hyperlinks>
    <hyperlink ref="G8" r:id="rId1" display="https://www.elgas.com.au/blog/389-lpg-conversions-kg-litres-mj-kwh-and-m3/" xr:uid="{FD177244-F6E3-4483-A1B5-E3BBCB9538E1}"/>
    <hyperlink ref="G6" r:id="rId2" xr:uid="{414744DC-1C6F-4EFD-9709-C9C00468EFF0}"/>
    <hyperlink ref="G9" r:id="rId3" xr:uid="{9542F01B-DD27-467E-BFA8-269D5D4F06A8}"/>
  </hyperlink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EBA7-099E-4319-8C19-AEFA02CC8B08}">
  <sheetPr codeName="Sheet5"/>
  <dimension ref="A3:AA35"/>
  <sheetViews>
    <sheetView workbookViewId="0">
      <selection activeCell="M44" sqref="M44"/>
    </sheetView>
  </sheetViews>
  <sheetFormatPr defaultRowHeight="15"/>
  <cols>
    <col min="2" max="6" width="11.5703125" customWidth="1"/>
    <col min="7" max="7" width="13.140625" customWidth="1"/>
    <col min="8" max="8" width="14.7109375" customWidth="1"/>
    <col min="9" max="9" width="11.5703125" customWidth="1"/>
    <col min="10" max="10" width="10.28515625" customWidth="1"/>
    <col min="11" max="11" width="16.140625" customWidth="1"/>
    <col min="12" max="12" width="12.28515625" customWidth="1"/>
    <col min="13" max="13" width="14.85546875" customWidth="1"/>
    <col min="14" max="14" width="12.85546875" customWidth="1"/>
    <col min="16" max="16" width="10.140625" customWidth="1"/>
    <col min="17" max="17" width="9.28515625" customWidth="1"/>
    <col min="18" max="18" width="12.42578125" customWidth="1"/>
    <col min="20" max="20" width="15.7109375" customWidth="1"/>
    <col min="21" max="21" width="14" customWidth="1"/>
  </cols>
  <sheetData>
    <row r="3" spans="1:27" ht="33.75" customHeight="1">
      <c r="A3" s="1"/>
      <c r="B3" s="185" t="s">
        <v>86</v>
      </c>
      <c r="C3" s="185"/>
      <c r="D3" s="185"/>
      <c r="E3" s="185"/>
      <c r="F3" s="185"/>
      <c r="G3" s="185"/>
      <c r="H3" s="185"/>
      <c r="J3" s="1"/>
      <c r="K3" s="185" t="s">
        <v>37</v>
      </c>
      <c r="L3" s="185"/>
      <c r="M3" s="185"/>
      <c r="N3" s="185"/>
      <c r="O3" s="189"/>
      <c r="P3" s="185"/>
      <c r="Q3" s="185"/>
      <c r="R3" s="1"/>
      <c r="S3" s="1"/>
      <c r="T3" s="1"/>
      <c r="U3" s="1"/>
      <c r="V3" s="1"/>
      <c r="W3" s="1"/>
      <c r="X3" s="1"/>
      <c r="Y3" s="1"/>
      <c r="Z3" s="1"/>
      <c r="AA3" s="1"/>
    </row>
    <row r="4" spans="1:27" ht="36.75" customHeight="1">
      <c r="A4" s="1" t="s">
        <v>87</v>
      </c>
      <c r="B4" s="27" t="s">
        <v>30</v>
      </c>
      <c r="C4" s="28" t="s">
        <v>31</v>
      </c>
      <c r="D4" s="30" t="s">
        <v>32</v>
      </c>
      <c r="E4" s="27" t="s">
        <v>33</v>
      </c>
      <c r="F4" s="27" t="str">
        <f xml:space="preserve"> "Biomass: "&amp;'Energy Calculator'!$G$17</f>
        <v>Biomass: Pellets</v>
      </c>
      <c r="G4" s="27" t="str">
        <f>"Coal: "&amp;'Energy Calculator'!$H$17</f>
        <v>Coal: Sub-bituminous</v>
      </c>
      <c r="H4" s="89" t="s">
        <v>45</v>
      </c>
      <c r="J4" s="1" t="s">
        <v>87</v>
      </c>
      <c r="K4" s="91" t="s">
        <v>30</v>
      </c>
      <c r="L4" s="29" t="s">
        <v>33</v>
      </c>
      <c r="M4" s="29" t="s">
        <v>32</v>
      </c>
      <c r="N4" s="29" t="s">
        <v>31</v>
      </c>
      <c r="O4" s="29" t="str">
        <f>F4</f>
        <v>Biomass: Pellets</v>
      </c>
      <c r="P4" s="90" t="str">
        <f>G4</f>
        <v>Coal: Sub-bituminous</v>
      </c>
      <c r="Q4" s="89" t="s">
        <v>45</v>
      </c>
      <c r="T4" s="92" t="s">
        <v>88</v>
      </c>
      <c r="U4" s="92" t="s">
        <v>89</v>
      </c>
    </row>
    <row r="5" spans="1:27" ht="15.75">
      <c r="A5" s="22">
        <f>'Energy Calculator'!B18</f>
        <v>0</v>
      </c>
      <c r="B5" s="88" cm="1">
        <f t="array" ref="B5">'Energy Calculator'!C18*INDEX(Parameters!$C$4:$C$19, MATCH(1, (B$4 = Parameters!$B$4:$B$19)*('Energy Calculator'!C$16 = Parameters!$E$4:$E$19), 0 ))</f>
        <v>0</v>
      </c>
      <c r="C5" s="88" cm="1">
        <f t="array" ref="C5">'Energy Calculator'!D18*INDEX(Parameters!$C$4:$C$19, MATCH(1, (C$4 = Parameters!$B$4:$B$19)*('Energy Calculator'!D$16 = Parameters!$E$4:$E$19), 0 ))</f>
        <v>0</v>
      </c>
      <c r="D5" s="88" cm="1">
        <f t="array" ref="D5">'Energy Calculator'!E18*INDEX(Parameters!$C$4:$C$19, MATCH(1, (D$4 = Parameters!$B$4:$B$19)*('Energy Calculator'!E$16 = Parameters!$E$4:$E$19), 0 ))</f>
        <v>0</v>
      </c>
      <c r="E5" s="88" cm="1">
        <f t="array" ref="E5">'Energy Calculator'!F18*INDEX(Parameters!$C$4:$C$19, MATCH(1, (E$4 = Parameters!$B$4:$B$19)*('Energy Calculator'!F$16 = Parameters!$E$4:$E$19), 0 ))</f>
        <v>0</v>
      </c>
      <c r="F5" s="88" cm="1">
        <f t="array" ref="F5">'Energy Calculator'!G18*INDEX(Parameters!$C$4:$C$19, MATCH(1, (F$4 = Parameters!$B$4:$B$19)*('Energy Calculator'!G$16 = Parameters!$E$4:$E$19), 0 ))</f>
        <v>0</v>
      </c>
      <c r="G5" s="88" cm="1">
        <f t="array" ref="G5">'Energy Calculator'!H18*INDEX(Parameters!$C$4:$C$19, MATCH(1, (G$4 = Parameters!$B$4:$B$19)*('Energy Calculator'!H$16 = Parameters!$E$4:$E$19), 0 ))</f>
        <v>0</v>
      </c>
      <c r="H5" s="86">
        <f t="shared" ref="H5:H16" si="0">SUM(B5:G5)</f>
        <v>0</v>
      </c>
      <c r="J5" s="22">
        <f>A5</f>
        <v>0</v>
      </c>
      <c r="K5" s="87">
        <f>B5*INDEX(Parameters!$C$22:$C$33, MATCH(K$4, Parameters!$B$22:$B$33, 0 ))</f>
        <v>0</v>
      </c>
      <c r="L5" s="87">
        <f>C5*INDEX(Parameters!$C$22:$C$33, MATCH(L$4, Parameters!$B$22:$B$33, 0 ))</f>
        <v>0</v>
      </c>
      <c r="M5" s="87">
        <f>D5*INDEX(Parameters!$C$22:$C$33, MATCH(M$4, Parameters!$B$22:$B$33, 0 ))</f>
        <v>0</v>
      </c>
      <c r="N5" s="87">
        <f>E5*INDEX(Parameters!$C$22:$C$33, MATCH(N$4, Parameters!$B$22:$B$33, 0 ))</f>
        <v>0</v>
      </c>
      <c r="O5" s="87">
        <f>F5*INDEX(Parameters!$C$22:$C$33, MATCH(O$4, Parameters!$B$22:$B$33, 0 ))</f>
        <v>0</v>
      </c>
      <c r="P5" s="87">
        <f>G5*INDEX(Parameters!$C$22:$C$33, MATCH(P$4, Parameters!$B$22:$B$33, 0 ))</f>
        <v>0</v>
      </c>
      <c r="Q5" s="84">
        <f t="shared" ref="Q5:Q16" si="1">SUM(K5:P5)</f>
        <v>0</v>
      </c>
      <c r="T5" s="3" t="s">
        <v>44</v>
      </c>
      <c r="U5" s="3" t="s">
        <v>90</v>
      </c>
    </row>
    <row r="6" spans="1:27" ht="15.75">
      <c r="A6" s="22">
        <f>'Energy Calculator'!B19</f>
        <v>32</v>
      </c>
      <c r="B6" s="88" cm="1">
        <f t="array" ref="B6">'Energy Calculator'!C19*INDEX(Parameters!$C$4:$C$19, MATCH(1, (B$4 = Parameters!$B$4:$B$19)*('Energy Calculator'!C$16 = Parameters!$E$4:$E$19), 0 ))</f>
        <v>0</v>
      </c>
      <c r="C6" s="88" cm="1">
        <f t="array" ref="C6">'Energy Calculator'!D19*INDEX(Parameters!$C$4:$C$19, MATCH(1, (C$4 = Parameters!$B$4:$B$19)*('Energy Calculator'!D$16 = Parameters!$E$4:$E$19), 0 ))</f>
        <v>0</v>
      </c>
      <c r="D6" s="88" cm="1">
        <f t="array" ref="D6">'Energy Calculator'!E19*INDEX(Parameters!$C$4:$C$19, MATCH(1, (D$4 = Parameters!$B$4:$B$19)*('Energy Calculator'!E$16 = Parameters!$E$4:$E$19), 0 ))</f>
        <v>0</v>
      </c>
      <c r="E6" s="88" cm="1">
        <f t="array" ref="E6">'Energy Calculator'!F19*INDEX(Parameters!$C$4:$C$19, MATCH(1, (E$4 = Parameters!$B$4:$B$19)*('Energy Calculator'!F$16 = Parameters!$E$4:$E$19), 0 ))</f>
        <v>0</v>
      </c>
      <c r="F6" s="88" cm="1">
        <f t="array" ref="F6">'Energy Calculator'!G19*INDEX(Parameters!$C$4:$C$19, MATCH(1, (F$4 = Parameters!$B$4:$B$19)*('Energy Calculator'!G$16 = Parameters!$E$4:$E$19), 0 ))</f>
        <v>0</v>
      </c>
      <c r="G6" s="88" cm="1">
        <f t="array" ref="G6">'Energy Calculator'!H19*INDEX(Parameters!$C$4:$C$19, MATCH(1, (G$4 = Parameters!$B$4:$B$19)*('Energy Calculator'!H$16 = Parameters!$E$4:$E$19), 0 ))</f>
        <v>0</v>
      </c>
      <c r="H6" s="86">
        <f t="shared" si="0"/>
        <v>0</v>
      </c>
      <c r="J6" s="22">
        <f t="shared" ref="J6:J16" si="2">A6</f>
        <v>32</v>
      </c>
      <c r="K6" s="87">
        <f>B6*INDEX(Parameters!$C$22:$C$33, MATCH(K$4, Parameters!$B$22:$B$33, 0 ))</f>
        <v>0</v>
      </c>
      <c r="L6" s="87">
        <f>C6*INDEX(Parameters!$C$22:$C$33, MATCH(L$4, Parameters!$B$22:$B$33, 0 ))</f>
        <v>0</v>
      </c>
      <c r="M6" s="87">
        <f>D6*INDEX(Parameters!$C$22:$C$33, MATCH(M$4, Parameters!$B$22:$B$33, 0 ))</f>
        <v>0</v>
      </c>
      <c r="N6" s="87">
        <f>E6*INDEX(Parameters!$C$22:$C$33, MATCH(N$4, Parameters!$B$22:$B$33, 0 ))</f>
        <v>0</v>
      </c>
      <c r="O6" s="87">
        <f>F6*INDEX(Parameters!$C$22:$C$33, MATCH(O$4, Parameters!$B$22:$B$33, 0 ))</f>
        <v>0</v>
      </c>
      <c r="P6" s="87">
        <f>G6*INDEX(Parameters!$C$22:$C$33, MATCH(P$4, Parameters!$B$22:$B$33, 0 ))</f>
        <v>0</v>
      </c>
      <c r="Q6" s="84">
        <f t="shared" si="1"/>
        <v>0</v>
      </c>
      <c r="T6" s="3" t="s">
        <v>91</v>
      </c>
      <c r="U6" s="3" t="s">
        <v>43</v>
      </c>
    </row>
    <row r="7" spans="1:27" ht="15.75">
      <c r="A7" s="22">
        <f>'Energy Calculator'!B20</f>
        <v>61</v>
      </c>
      <c r="B7" s="88" cm="1">
        <f t="array" ref="B7">'Energy Calculator'!C20*INDEX(Parameters!$C$4:$C$19, MATCH(1, (B$4 = Parameters!$B$4:$B$19)*('Energy Calculator'!C$16 = Parameters!$E$4:$E$19), 0 ))</f>
        <v>0</v>
      </c>
      <c r="C7" s="88" cm="1">
        <f t="array" ref="C7">'Energy Calculator'!D20*INDEX(Parameters!$C$4:$C$19, MATCH(1, (C$4 = Parameters!$B$4:$B$19)*('Energy Calculator'!D$16 = Parameters!$E$4:$E$19), 0 ))</f>
        <v>0</v>
      </c>
      <c r="D7" s="88" cm="1">
        <f t="array" ref="D7">'Energy Calculator'!E20*INDEX(Parameters!$C$4:$C$19, MATCH(1, (D$4 = Parameters!$B$4:$B$19)*('Energy Calculator'!E$16 = Parameters!$E$4:$E$19), 0 ))</f>
        <v>0</v>
      </c>
      <c r="E7" s="88" cm="1">
        <f t="array" ref="E7">'Energy Calculator'!F20*INDEX(Parameters!$C$4:$C$19, MATCH(1, (E$4 = Parameters!$B$4:$B$19)*('Energy Calculator'!F$16 = Parameters!$E$4:$E$19), 0 ))</f>
        <v>0</v>
      </c>
      <c r="F7" s="88" cm="1">
        <f t="array" ref="F7">'Energy Calculator'!G20*INDEX(Parameters!$C$4:$C$19, MATCH(1, (F$4 = Parameters!$B$4:$B$19)*('Energy Calculator'!G$16 = Parameters!$E$4:$E$19), 0 ))</f>
        <v>0</v>
      </c>
      <c r="G7" s="88" cm="1">
        <f t="array" ref="G7">'Energy Calculator'!H20*INDEX(Parameters!$C$4:$C$19, MATCH(1, (G$4 = Parameters!$B$4:$B$19)*('Energy Calculator'!H$16 = Parameters!$E$4:$E$19), 0 ))</f>
        <v>0</v>
      </c>
      <c r="H7" s="86">
        <f t="shared" si="0"/>
        <v>0</v>
      </c>
      <c r="J7" s="22">
        <f t="shared" si="2"/>
        <v>61</v>
      </c>
      <c r="K7" s="87">
        <f>B7*INDEX(Parameters!$C$22:$C$33, MATCH(K$4, Parameters!$B$22:$B$33, 0 ))</f>
        <v>0</v>
      </c>
      <c r="L7" s="87">
        <f>C7*INDEX(Parameters!$C$22:$C$33, MATCH(L$4, Parameters!$B$22:$B$33, 0 ))</f>
        <v>0</v>
      </c>
      <c r="M7" s="87">
        <f>D7*INDEX(Parameters!$C$22:$C$33, MATCH(M$4, Parameters!$B$22:$B$33, 0 ))</f>
        <v>0</v>
      </c>
      <c r="N7" s="87">
        <f>E7*INDEX(Parameters!$C$22:$C$33, MATCH(N$4, Parameters!$B$22:$B$33, 0 ))</f>
        <v>0</v>
      </c>
      <c r="O7" s="87">
        <f>F7*INDEX(Parameters!$C$22:$C$33, MATCH(O$4, Parameters!$B$22:$B$33, 0 ))</f>
        <v>0</v>
      </c>
      <c r="P7" s="87">
        <f>G7*INDEX(Parameters!$C$22:$C$33, MATCH(P$4, Parameters!$B$22:$B$33, 0 ))</f>
        <v>0</v>
      </c>
      <c r="Q7" s="84">
        <f t="shared" si="1"/>
        <v>0</v>
      </c>
      <c r="T7" s="3" t="s">
        <v>92</v>
      </c>
      <c r="U7" s="3" t="s">
        <v>93</v>
      </c>
    </row>
    <row r="8" spans="1:27" ht="15.75">
      <c r="A8" s="22">
        <f>'Energy Calculator'!B21</f>
        <v>92</v>
      </c>
      <c r="B8" s="88" cm="1">
        <f t="array" ref="B8">'Energy Calculator'!C21*INDEX(Parameters!$C$4:$C$19, MATCH(1, (B$4 = Parameters!$B$4:$B$19)*('Energy Calculator'!C$16 = Parameters!$E$4:$E$19), 0 ))</f>
        <v>0</v>
      </c>
      <c r="C8" s="88" cm="1">
        <f t="array" ref="C8">'Energy Calculator'!D21*INDEX(Parameters!$C$4:$C$19, MATCH(1, (C$4 = Parameters!$B$4:$B$19)*('Energy Calculator'!D$16 = Parameters!$E$4:$E$19), 0 ))</f>
        <v>0</v>
      </c>
      <c r="D8" s="88" cm="1">
        <f t="array" ref="D8">'Energy Calculator'!E21*INDEX(Parameters!$C$4:$C$19, MATCH(1, (D$4 = Parameters!$B$4:$B$19)*('Energy Calculator'!E$16 = Parameters!$E$4:$E$19), 0 ))</f>
        <v>0</v>
      </c>
      <c r="E8" s="88" cm="1">
        <f t="array" ref="E8">'Energy Calculator'!F21*INDEX(Parameters!$C$4:$C$19, MATCH(1, (E$4 = Parameters!$B$4:$B$19)*('Energy Calculator'!F$16 = Parameters!$E$4:$E$19), 0 ))</f>
        <v>0</v>
      </c>
      <c r="F8" s="88" cm="1">
        <f t="array" ref="F8">'Energy Calculator'!G21*INDEX(Parameters!$C$4:$C$19, MATCH(1, (F$4 = Parameters!$B$4:$B$19)*('Energy Calculator'!G$16 = Parameters!$E$4:$E$19), 0 ))</f>
        <v>0</v>
      </c>
      <c r="G8" s="88" cm="1">
        <f t="array" ref="G8">'Energy Calculator'!H21*INDEX(Parameters!$C$4:$C$19, MATCH(1, (G$4 = Parameters!$B$4:$B$19)*('Energy Calculator'!H$16 = Parameters!$E$4:$E$19), 0 ))</f>
        <v>0</v>
      </c>
      <c r="H8" s="86">
        <f t="shared" si="0"/>
        <v>0</v>
      </c>
      <c r="J8" s="22">
        <f t="shared" si="2"/>
        <v>92</v>
      </c>
      <c r="K8" s="87">
        <f>B8*INDEX(Parameters!$C$22:$C$33, MATCH(K$4, Parameters!$B$22:$B$33, 0 ))</f>
        <v>0</v>
      </c>
      <c r="L8" s="87">
        <f>C8*INDEX(Parameters!$C$22:$C$33, MATCH(L$4, Parameters!$B$22:$B$33, 0 ))</f>
        <v>0</v>
      </c>
      <c r="M8" s="87">
        <f>D8*INDEX(Parameters!$C$22:$C$33, MATCH(M$4, Parameters!$B$22:$B$33, 0 ))</f>
        <v>0</v>
      </c>
      <c r="N8" s="87">
        <f>E8*INDEX(Parameters!$C$22:$C$33, MATCH(N$4, Parameters!$B$22:$B$33, 0 ))</f>
        <v>0</v>
      </c>
      <c r="O8" s="87">
        <f>F8*INDEX(Parameters!$C$22:$C$33, MATCH(O$4, Parameters!$B$22:$B$33, 0 ))</f>
        <v>0</v>
      </c>
      <c r="P8" s="87">
        <f>G8*INDEX(Parameters!$C$22:$C$33, MATCH(P$4, Parameters!$B$22:$B$33, 0 ))</f>
        <v>0</v>
      </c>
      <c r="Q8" s="84">
        <f t="shared" si="1"/>
        <v>0</v>
      </c>
    </row>
    <row r="9" spans="1:27" ht="15.75">
      <c r="A9" s="22">
        <f>'Energy Calculator'!B22</f>
        <v>122</v>
      </c>
      <c r="B9" s="88" cm="1">
        <f t="array" ref="B9">'Energy Calculator'!C22*INDEX(Parameters!$C$4:$C$19, MATCH(1, (B$4 = Parameters!$B$4:$B$19)*('Energy Calculator'!C$16 = Parameters!$E$4:$E$19), 0 ))</f>
        <v>0</v>
      </c>
      <c r="C9" s="88" cm="1">
        <f t="array" ref="C9">'Energy Calculator'!D22*INDEX(Parameters!$C$4:$C$19, MATCH(1, (C$4 = Parameters!$B$4:$B$19)*('Energy Calculator'!D$16 = Parameters!$E$4:$E$19), 0 ))</f>
        <v>0</v>
      </c>
      <c r="D9" s="88" cm="1">
        <f t="array" ref="D9">'Energy Calculator'!E22*INDEX(Parameters!$C$4:$C$19, MATCH(1, (D$4 = Parameters!$B$4:$B$19)*('Energy Calculator'!E$16 = Parameters!$E$4:$E$19), 0 ))</f>
        <v>0</v>
      </c>
      <c r="E9" s="88" cm="1">
        <f t="array" ref="E9">'Energy Calculator'!F22*INDEX(Parameters!$C$4:$C$19, MATCH(1, (E$4 = Parameters!$B$4:$B$19)*('Energy Calculator'!F$16 = Parameters!$E$4:$E$19), 0 ))</f>
        <v>0</v>
      </c>
      <c r="F9" s="88" cm="1">
        <f t="array" ref="F9">'Energy Calculator'!G22*INDEX(Parameters!$C$4:$C$19, MATCH(1, (F$4 = Parameters!$B$4:$B$19)*('Energy Calculator'!G$16 = Parameters!$E$4:$E$19), 0 ))</f>
        <v>0</v>
      </c>
      <c r="G9" s="88" cm="1">
        <f t="array" ref="G9">'Energy Calculator'!H22*INDEX(Parameters!$C$4:$C$19, MATCH(1, (G$4 = Parameters!$B$4:$B$19)*('Energy Calculator'!H$16 = Parameters!$E$4:$E$19), 0 ))</f>
        <v>0</v>
      </c>
      <c r="H9" s="86">
        <f t="shared" si="0"/>
        <v>0</v>
      </c>
      <c r="J9" s="22">
        <f t="shared" si="2"/>
        <v>122</v>
      </c>
      <c r="K9" s="87">
        <f>B9*INDEX(Parameters!$C$22:$C$33, MATCH(K$4, Parameters!$B$22:$B$33, 0 ))</f>
        <v>0</v>
      </c>
      <c r="L9" s="87">
        <f>C9*INDEX(Parameters!$C$22:$C$33, MATCH(L$4, Parameters!$B$22:$B$33, 0 ))</f>
        <v>0</v>
      </c>
      <c r="M9" s="87">
        <f>D9*INDEX(Parameters!$C$22:$C$33, MATCH(M$4, Parameters!$B$22:$B$33, 0 ))</f>
        <v>0</v>
      </c>
      <c r="N9" s="87">
        <f>E9*INDEX(Parameters!$C$22:$C$33, MATCH(N$4, Parameters!$B$22:$B$33, 0 ))</f>
        <v>0</v>
      </c>
      <c r="O9" s="87">
        <f>F9*INDEX(Parameters!$C$22:$C$33, MATCH(O$4, Parameters!$B$22:$B$33, 0 ))</f>
        <v>0</v>
      </c>
      <c r="P9" s="87">
        <f>G9*INDEX(Parameters!$C$22:$C$33, MATCH(P$4, Parameters!$B$22:$B$33, 0 ))</f>
        <v>0</v>
      </c>
      <c r="Q9" s="84">
        <f t="shared" si="1"/>
        <v>0</v>
      </c>
    </row>
    <row r="10" spans="1:27" ht="15.75">
      <c r="A10" s="22">
        <f>'Energy Calculator'!B23</f>
        <v>153</v>
      </c>
      <c r="B10" s="88" cm="1">
        <f t="array" ref="B10">'Energy Calculator'!C23*INDEX(Parameters!$C$4:$C$19, MATCH(1, (B$4 = Parameters!$B$4:$B$19)*('Energy Calculator'!C$16 = Parameters!$E$4:$E$19), 0 ))</f>
        <v>0</v>
      </c>
      <c r="C10" s="88" cm="1">
        <f t="array" ref="C10">'Energy Calculator'!D23*INDEX(Parameters!$C$4:$C$19, MATCH(1, (C$4 = Parameters!$B$4:$B$19)*('Energy Calculator'!D$16 = Parameters!$E$4:$E$19), 0 ))</f>
        <v>0</v>
      </c>
      <c r="D10" s="88" cm="1">
        <f t="array" ref="D10">'Energy Calculator'!E23*INDEX(Parameters!$C$4:$C$19, MATCH(1, (D$4 = Parameters!$B$4:$B$19)*('Energy Calculator'!E$16 = Parameters!$E$4:$E$19), 0 ))</f>
        <v>0</v>
      </c>
      <c r="E10" s="88" cm="1">
        <f t="array" ref="E10">'Energy Calculator'!F23*INDEX(Parameters!$C$4:$C$19, MATCH(1, (E$4 = Parameters!$B$4:$B$19)*('Energy Calculator'!F$16 = Parameters!$E$4:$E$19), 0 ))</f>
        <v>0</v>
      </c>
      <c r="F10" s="88" cm="1">
        <f t="array" ref="F10">'Energy Calculator'!G23*INDEX(Parameters!$C$4:$C$19, MATCH(1, (F$4 = Parameters!$B$4:$B$19)*('Energy Calculator'!G$16 = Parameters!$E$4:$E$19), 0 ))</f>
        <v>0</v>
      </c>
      <c r="G10" s="88" cm="1">
        <f t="array" ref="G10">'Energy Calculator'!H23*INDEX(Parameters!$C$4:$C$19, MATCH(1, (G$4 = Parameters!$B$4:$B$19)*('Energy Calculator'!H$16 = Parameters!$E$4:$E$19), 0 ))</f>
        <v>0</v>
      </c>
      <c r="H10" s="86">
        <f t="shared" si="0"/>
        <v>0</v>
      </c>
      <c r="J10" s="22">
        <f t="shared" si="2"/>
        <v>153</v>
      </c>
      <c r="K10" s="87">
        <f>B10*INDEX(Parameters!$C$22:$C$33, MATCH(K$4, Parameters!$B$22:$B$33, 0 ))</f>
        <v>0</v>
      </c>
      <c r="L10" s="87">
        <f>C10*INDEX(Parameters!$C$22:$C$33, MATCH(L$4, Parameters!$B$22:$B$33, 0 ))</f>
        <v>0</v>
      </c>
      <c r="M10" s="87">
        <f>D10*INDEX(Parameters!$C$22:$C$33, MATCH(M$4, Parameters!$B$22:$B$33, 0 ))</f>
        <v>0</v>
      </c>
      <c r="N10" s="87">
        <f>E10*INDEX(Parameters!$C$22:$C$33, MATCH(N$4, Parameters!$B$22:$B$33, 0 ))</f>
        <v>0</v>
      </c>
      <c r="O10" s="87">
        <f>F10*INDEX(Parameters!$C$22:$C$33, MATCH(O$4, Parameters!$B$22:$B$33, 0 ))</f>
        <v>0</v>
      </c>
      <c r="P10" s="87">
        <f>G10*INDEX(Parameters!$C$22:$C$33, MATCH(P$4, Parameters!$B$22:$B$33, 0 ))</f>
        <v>0</v>
      </c>
      <c r="Q10" s="84">
        <f t="shared" si="1"/>
        <v>0</v>
      </c>
    </row>
    <row r="11" spans="1:27" ht="15.75">
      <c r="A11" s="22">
        <f>'Energy Calculator'!B24</f>
        <v>183</v>
      </c>
      <c r="B11" s="88" cm="1">
        <f t="array" ref="B11">'Energy Calculator'!C24*INDEX(Parameters!$C$4:$C$19, MATCH(1, (B$4 = Parameters!$B$4:$B$19)*('Energy Calculator'!C$16 = Parameters!$E$4:$E$19), 0 ))</f>
        <v>0</v>
      </c>
      <c r="C11" s="88" cm="1">
        <f t="array" ref="C11">'Energy Calculator'!D24*INDEX(Parameters!$C$4:$C$19, MATCH(1, (C$4 = Parameters!$B$4:$B$19)*('Energy Calculator'!D$16 = Parameters!$E$4:$E$19), 0 ))</f>
        <v>0</v>
      </c>
      <c r="D11" s="88" cm="1">
        <f t="array" ref="D11">'Energy Calculator'!E24*INDEX(Parameters!$C$4:$C$19, MATCH(1, (D$4 = Parameters!$B$4:$B$19)*('Energy Calculator'!E$16 = Parameters!$E$4:$E$19), 0 ))</f>
        <v>0</v>
      </c>
      <c r="E11" s="88" cm="1">
        <f t="array" ref="E11">'Energy Calculator'!F24*INDEX(Parameters!$C$4:$C$19, MATCH(1, (E$4 = Parameters!$B$4:$B$19)*('Energy Calculator'!F$16 = Parameters!$E$4:$E$19), 0 ))</f>
        <v>0</v>
      </c>
      <c r="F11" s="88" cm="1">
        <f t="array" ref="F11">'Energy Calculator'!G24*INDEX(Parameters!$C$4:$C$19, MATCH(1, (F$4 = Parameters!$B$4:$B$19)*('Energy Calculator'!G$16 = Parameters!$E$4:$E$19), 0 ))</f>
        <v>0</v>
      </c>
      <c r="G11" s="88" cm="1">
        <f t="array" ref="G11">'Energy Calculator'!H24*INDEX(Parameters!$C$4:$C$19, MATCH(1, (G$4 = Parameters!$B$4:$B$19)*('Energy Calculator'!H$16 = Parameters!$E$4:$E$19), 0 ))</f>
        <v>0</v>
      </c>
      <c r="H11" s="86">
        <f t="shared" si="0"/>
        <v>0</v>
      </c>
      <c r="J11" s="22">
        <f t="shared" si="2"/>
        <v>183</v>
      </c>
      <c r="K11" s="87">
        <f>B11*INDEX(Parameters!$C$22:$C$33, MATCH(K$4, Parameters!$B$22:$B$33, 0 ))</f>
        <v>0</v>
      </c>
      <c r="L11" s="87">
        <f>C11*INDEX(Parameters!$C$22:$C$33, MATCH(L$4, Parameters!$B$22:$B$33, 0 ))</f>
        <v>0</v>
      </c>
      <c r="M11" s="87">
        <f>D11*INDEX(Parameters!$C$22:$C$33, MATCH(M$4, Parameters!$B$22:$B$33, 0 ))</f>
        <v>0</v>
      </c>
      <c r="N11" s="87">
        <f>E11*INDEX(Parameters!$C$22:$C$33, MATCH(N$4, Parameters!$B$22:$B$33, 0 ))</f>
        <v>0</v>
      </c>
      <c r="O11" s="87">
        <f>F11*INDEX(Parameters!$C$22:$C$33, MATCH(O$4, Parameters!$B$22:$B$33, 0 ))</f>
        <v>0</v>
      </c>
      <c r="P11" s="87">
        <f>G11*INDEX(Parameters!$C$22:$C$33, MATCH(P$4, Parameters!$B$22:$B$33, 0 ))</f>
        <v>0</v>
      </c>
      <c r="Q11" s="84">
        <f t="shared" si="1"/>
        <v>0</v>
      </c>
    </row>
    <row r="12" spans="1:27" ht="15.75">
      <c r="A12" s="22">
        <f>'Energy Calculator'!B25</f>
        <v>214</v>
      </c>
      <c r="B12" s="88" cm="1">
        <f t="array" ref="B12">'Energy Calculator'!C25*INDEX(Parameters!$C$4:$C$19, MATCH(1, (B$4 = Parameters!$B$4:$B$19)*('Energy Calculator'!C$16 = Parameters!$E$4:$E$19), 0 ))</f>
        <v>0</v>
      </c>
      <c r="C12" s="88" cm="1">
        <f t="array" ref="C12">'Energy Calculator'!D25*INDEX(Parameters!$C$4:$C$19, MATCH(1, (C$4 = Parameters!$B$4:$B$19)*('Energy Calculator'!D$16 = Parameters!$E$4:$E$19), 0 ))</f>
        <v>0</v>
      </c>
      <c r="D12" s="88" cm="1">
        <f t="array" ref="D12">'Energy Calculator'!E25*INDEX(Parameters!$C$4:$C$19, MATCH(1, (D$4 = Parameters!$B$4:$B$19)*('Energy Calculator'!E$16 = Parameters!$E$4:$E$19), 0 ))</f>
        <v>0</v>
      </c>
      <c r="E12" s="88" cm="1">
        <f t="array" ref="E12">'Energy Calculator'!F25*INDEX(Parameters!$C$4:$C$19, MATCH(1, (E$4 = Parameters!$B$4:$B$19)*('Energy Calculator'!F$16 = Parameters!$E$4:$E$19), 0 ))</f>
        <v>0</v>
      </c>
      <c r="F12" s="88" cm="1">
        <f t="array" ref="F12">'Energy Calculator'!G25*INDEX(Parameters!$C$4:$C$19, MATCH(1, (F$4 = Parameters!$B$4:$B$19)*('Energy Calculator'!G$16 = Parameters!$E$4:$E$19), 0 ))</f>
        <v>0</v>
      </c>
      <c r="G12" s="88" cm="1">
        <f t="array" ref="G12">'Energy Calculator'!H25*INDEX(Parameters!$C$4:$C$19, MATCH(1, (G$4 = Parameters!$B$4:$B$19)*('Energy Calculator'!H$16 = Parameters!$E$4:$E$19), 0 ))</f>
        <v>0</v>
      </c>
      <c r="H12" s="86">
        <f t="shared" si="0"/>
        <v>0</v>
      </c>
      <c r="J12" s="22">
        <f t="shared" si="2"/>
        <v>214</v>
      </c>
      <c r="K12" s="87">
        <f>B12*INDEX(Parameters!$C$22:$C$33, MATCH(K$4, Parameters!$B$22:$B$33, 0 ))</f>
        <v>0</v>
      </c>
      <c r="L12" s="87">
        <f>C12*INDEX(Parameters!$C$22:$C$33, MATCH(L$4, Parameters!$B$22:$B$33, 0 ))</f>
        <v>0</v>
      </c>
      <c r="M12" s="87">
        <f>D12*INDEX(Parameters!$C$22:$C$33, MATCH(M$4, Parameters!$B$22:$B$33, 0 ))</f>
        <v>0</v>
      </c>
      <c r="N12" s="87">
        <f>E12*INDEX(Parameters!$C$22:$C$33, MATCH(N$4, Parameters!$B$22:$B$33, 0 ))</f>
        <v>0</v>
      </c>
      <c r="O12" s="87">
        <f>F12*INDEX(Parameters!$C$22:$C$33, MATCH(O$4, Parameters!$B$22:$B$33, 0 ))</f>
        <v>0</v>
      </c>
      <c r="P12" s="87">
        <f>G12*INDEX(Parameters!$C$22:$C$33, MATCH(P$4, Parameters!$B$22:$B$33, 0 ))</f>
        <v>0</v>
      </c>
      <c r="Q12" s="84">
        <f t="shared" si="1"/>
        <v>0</v>
      </c>
    </row>
    <row r="13" spans="1:27" ht="15.75">
      <c r="A13" s="22">
        <f>'Energy Calculator'!B26</f>
        <v>245</v>
      </c>
      <c r="B13" s="88" cm="1">
        <f t="array" ref="B13">'Energy Calculator'!C26*INDEX(Parameters!$C$4:$C$19, MATCH(1, (B$4 = Parameters!$B$4:$B$19)*('Energy Calculator'!C$16 = Parameters!$E$4:$E$19), 0 ))</f>
        <v>0</v>
      </c>
      <c r="C13" s="88" cm="1">
        <f t="array" ref="C13">'Energy Calculator'!D26*INDEX(Parameters!$C$4:$C$19, MATCH(1, (C$4 = Parameters!$B$4:$B$19)*('Energy Calculator'!D$16 = Parameters!$E$4:$E$19), 0 ))</f>
        <v>0</v>
      </c>
      <c r="D13" s="88" cm="1">
        <f t="array" ref="D13">'Energy Calculator'!E26*INDEX(Parameters!$C$4:$C$19, MATCH(1, (D$4 = Parameters!$B$4:$B$19)*('Energy Calculator'!E$16 = Parameters!$E$4:$E$19), 0 ))</f>
        <v>0</v>
      </c>
      <c r="E13" s="88" cm="1">
        <f t="array" ref="E13">'Energy Calculator'!F26*INDEX(Parameters!$C$4:$C$19, MATCH(1, (E$4 = Parameters!$B$4:$B$19)*('Energy Calculator'!F$16 = Parameters!$E$4:$E$19), 0 ))</f>
        <v>0</v>
      </c>
      <c r="F13" s="88" cm="1">
        <f t="array" ref="F13">'Energy Calculator'!G26*INDEX(Parameters!$C$4:$C$19, MATCH(1, (F$4 = Parameters!$B$4:$B$19)*('Energy Calculator'!G$16 = Parameters!$E$4:$E$19), 0 ))</f>
        <v>0</v>
      </c>
      <c r="G13" s="88" cm="1">
        <f t="array" ref="G13">'Energy Calculator'!H26*INDEX(Parameters!$C$4:$C$19, MATCH(1, (G$4 = Parameters!$B$4:$B$19)*('Energy Calculator'!H$16 = Parameters!$E$4:$E$19), 0 ))</f>
        <v>0</v>
      </c>
      <c r="H13" s="86">
        <f t="shared" si="0"/>
        <v>0</v>
      </c>
      <c r="J13" s="22">
        <f t="shared" si="2"/>
        <v>245</v>
      </c>
      <c r="K13" s="87">
        <f>B13*INDEX(Parameters!$C$22:$C$33, MATCH(K$4, Parameters!$B$22:$B$33, 0 ))</f>
        <v>0</v>
      </c>
      <c r="L13" s="87">
        <f>C13*INDEX(Parameters!$C$22:$C$33, MATCH(L$4, Parameters!$B$22:$B$33, 0 ))</f>
        <v>0</v>
      </c>
      <c r="M13" s="87">
        <f>D13*INDEX(Parameters!$C$22:$C$33, MATCH(M$4, Parameters!$B$22:$B$33, 0 ))</f>
        <v>0</v>
      </c>
      <c r="N13" s="87">
        <f>E13*INDEX(Parameters!$C$22:$C$33, MATCH(N$4, Parameters!$B$22:$B$33, 0 ))</f>
        <v>0</v>
      </c>
      <c r="O13" s="87">
        <f>F13*INDEX(Parameters!$C$22:$C$33, MATCH(O$4, Parameters!$B$22:$B$33, 0 ))</f>
        <v>0</v>
      </c>
      <c r="P13" s="87">
        <f>G13*INDEX(Parameters!$C$22:$C$33, MATCH(P$4, Parameters!$B$22:$B$33, 0 ))</f>
        <v>0</v>
      </c>
      <c r="Q13" s="84">
        <f t="shared" si="1"/>
        <v>0</v>
      </c>
    </row>
    <row r="14" spans="1:27" ht="15.75">
      <c r="A14" s="22">
        <f>'Energy Calculator'!B27</f>
        <v>275</v>
      </c>
      <c r="B14" s="88" cm="1">
        <f t="array" ref="B14">'Energy Calculator'!C27*INDEX(Parameters!$C$4:$C$19, MATCH(1, (B$4 = Parameters!$B$4:$B$19)*('Energy Calculator'!C$16 = Parameters!$E$4:$E$19), 0 ))</f>
        <v>0</v>
      </c>
      <c r="C14" s="88" cm="1">
        <f t="array" ref="C14">'Energy Calculator'!D27*INDEX(Parameters!$C$4:$C$19, MATCH(1, (C$4 = Parameters!$B$4:$B$19)*('Energy Calculator'!D$16 = Parameters!$E$4:$E$19), 0 ))</f>
        <v>0</v>
      </c>
      <c r="D14" s="88" cm="1">
        <f t="array" ref="D14">'Energy Calculator'!E27*INDEX(Parameters!$C$4:$C$19, MATCH(1, (D$4 = Parameters!$B$4:$B$19)*('Energy Calculator'!E$16 = Parameters!$E$4:$E$19), 0 ))</f>
        <v>0</v>
      </c>
      <c r="E14" s="88" cm="1">
        <f t="array" ref="E14">'Energy Calculator'!F27*INDEX(Parameters!$C$4:$C$19, MATCH(1, (E$4 = Parameters!$B$4:$B$19)*('Energy Calculator'!F$16 = Parameters!$E$4:$E$19), 0 ))</f>
        <v>0</v>
      </c>
      <c r="F14" s="88" cm="1">
        <f t="array" ref="F14">'Energy Calculator'!G27*INDEX(Parameters!$C$4:$C$19, MATCH(1, (F$4 = Parameters!$B$4:$B$19)*('Energy Calculator'!G$16 = Parameters!$E$4:$E$19), 0 ))</f>
        <v>0</v>
      </c>
      <c r="G14" s="88" cm="1">
        <f t="array" ref="G14">'Energy Calculator'!H27*INDEX(Parameters!$C$4:$C$19, MATCH(1, (G$4 = Parameters!$B$4:$B$19)*('Energy Calculator'!H$16 = Parameters!$E$4:$E$19), 0 ))</f>
        <v>0</v>
      </c>
      <c r="H14" s="86">
        <f t="shared" si="0"/>
        <v>0</v>
      </c>
      <c r="J14" s="22">
        <f t="shared" si="2"/>
        <v>275</v>
      </c>
      <c r="K14" s="87">
        <f>B14*INDEX(Parameters!$C$22:$C$33, MATCH(K$4, Parameters!$B$22:$B$33, 0 ))</f>
        <v>0</v>
      </c>
      <c r="L14" s="87">
        <f>C14*INDEX(Parameters!$C$22:$C$33, MATCH(L$4, Parameters!$B$22:$B$33, 0 ))</f>
        <v>0</v>
      </c>
      <c r="M14" s="87">
        <f>D14*INDEX(Parameters!$C$22:$C$33, MATCH(M$4, Parameters!$B$22:$B$33, 0 ))</f>
        <v>0</v>
      </c>
      <c r="N14" s="87">
        <f>E14*INDEX(Parameters!$C$22:$C$33, MATCH(N$4, Parameters!$B$22:$B$33, 0 ))</f>
        <v>0</v>
      </c>
      <c r="O14" s="87">
        <f>F14*INDEX(Parameters!$C$22:$C$33, MATCH(O$4, Parameters!$B$22:$B$33, 0 ))</f>
        <v>0</v>
      </c>
      <c r="P14" s="87">
        <f>G14*INDEX(Parameters!$C$22:$C$33, MATCH(P$4, Parameters!$B$22:$B$33, 0 ))</f>
        <v>0</v>
      </c>
      <c r="Q14" s="84">
        <f t="shared" si="1"/>
        <v>0</v>
      </c>
    </row>
    <row r="15" spans="1:27" ht="15.75">
      <c r="A15" s="22">
        <f>'Energy Calculator'!B28</f>
        <v>306</v>
      </c>
      <c r="B15" s="88" cm="1">
        <f t="array" ref="B15">'Energy Calculator'!C28*INDEX(Parameters!$C$4:$C$19, MATCH(1, (B$4 = Parameters!$B$4:$B$19)*('Energy Calculator'!C$16 = Parameters!$E$4:$E$19), 0 ))</f>
        <v>0</v>
      </c>
      <c r="C15" s="88" cm="1">
        <f t="array" ref="C15">'Energy Calculator'!D28*INDEX(Parameters!$C$4:$C$19, MATCH(1, (C$4 = Parameters!$B$4:$B$19)*('Energy Calculator'!D$16 = Parameters!$E$4:$E$19), 0 ))</f>
        <v>0</v>
      </c>
      <c r="D15" s="88" cm="1">
        <f t="array" ref="D15">'Energy Calculator'!E28*INDEX(Parameters!$C$4:$C$19, MATCH(1, (D$4 = Parameters!$B$4:$B$19)*('Energy Calculator'!E$16 = Parameters!$E$4:$E$19), 0 ))</f>
        <v>0</v>
      </c>
      <c r="E15" s="88" cm="1">
        <f t="array" ref="E15">'Energy Calculator'!F28*INDEX(Parameters!$C$4:$C$19, MATCH(1, (E$4 = Parameters!$B$4:$B$19)*('Energy Calculator'!F$16 = Parameters!$E$4:$E$19), 0 ))</f>
        <v>0</v>
      </c>
      <c r="F15" s="88" cm="1">
        <f t="array" ref="F15">'Energy Calculator'!G28*INDEX(Parameters!$C$4:$C$19, MATCH(1, (F$4 = Parameters!$B$4:$B$19)*('Energy Calculator'!G$16 = Parameters!$E$4:$E$19), 0 ))</f>
        <v>0</v>
      </c>
      <c r="G15" s="88" cm="1">
        <f t="array" ref="G15">'Energy Calculator'!H28*INDEX(Parameters!$C$4:$C$19, MATCH(1, (G$4 = Parameters!$B$4:$B$19)*('Energy Calculator'!H$16 = Parameters!$E$4:$E$19), 0 ))</f>
        <v>0</v>
      </c>
      <c r="H15" s="86">
        <f t="shared" si="0"/>
        <v>0</v>
      </c>
      <c r="J15" s="22">
        <f t="shared" si="2"/>
        <v>306</v>
      </c>
      <c r="K15" s="87">
        <f>B15*INDEX(Parameters!$C$22:$C$33, MATCH(K$4, Parameters!$B$22:$B$33, 0 ))</f>
        <v>0</v>
      </c>
      <c r="L15" s="87">
        <f>C15*INDEX(Parameters!$C$22:$C$33, MATCH(L$4, Parameters!$B$22:$B$33, 0 ))</f>
        <v>0</v>
      </c>
      <c r="M15" s="87">
        <f>D15*INDEX(Parameters!$C$22:$C$33, MATCH(M$4, Parameters!$B$22:$B$33, 0 ))</f>
        <v>0</v>
      </c>
      <c r="N15" s="87">
        <f>E15*INDEX(Parameters!$C$22:$C$33, MATCH(N$4, Parameters!$B$22:$B$33, 0 ))</f>
        <v>0</v>
      </c>
      <c r="O15" s="87">
        <f>F15*INDEX(Parameters!$C$22:$C$33, MATCH(O$4, Parameters!$B$22:$B$33, 0 ))</f>
        <v>0</v>
      </c>
      <c r="P15" s="87">
        <f>G15*INDEX(Parameters!$C$22:$C$33, MATCH(P$4, Parameters!$B$22:$B$33, 0 ))</f>
        <v>0</v>
      </c>
      <c r="Q15" s="84">
        <f t="shared" si="1"/>
        <v>0</v>
      </c>
    </row>
    <row r="16" spans="1:27" ht="15.75">
      <c r="A16" s="22">
        <f>'Energy Calculator'!B29</f>
        <v>336</v>
      </c>
      <c r="B16" s="88" cm="1">
        <f t="array" ref="B16">'Energy Calculator'!C29*INDEX(Parameters!$C$4:$C$19, MATCH(1, (B$4 = Parameters!$B$4:$B$19)*('Energy Calculator'!C$16 = Parameters!$E$4:$E$19), 0 ))</f>
        <v>0</v>
      </c>
      <c r="C16" s="88" cm="1">
        <f t="array" ref="C16">'Energy Calculator'!D29*INDEX(Parameters!$C$4:$C$19, MATCH(1, (C$4 = Parameters!$B$4:$B$19)*('Energy Calculator'!D$16 = Parameters!$E$4:$E$19), 0 ))</f>
        <v>0</v>
      </c>
      <c r="D16" s="88" cm="1">
        <f t="array" ref="D16">'Energy Calculator'!E29*INDEX(Parameters!$C$4:$C$19, MATCH(1, (D$4 = Parameters!$B$4:$B$19)*('Energy Calculator'!E$16 = Parameters!$E$4:$E$19), 0 ))</f>
        <v>0</v>
      </c>
      <c r="E16" s="88" cm="1">
        <f t="array" ref="E16">'Energy Calculator'!F29*INDEX(Parameters!$C$4:$C$19, MATCH(1, (E$4 = Parameters!$B$4:$B$19)*('Energy Calculator'!F$16 = Parameters!$E$4:$E$19), 0 ))</f>
        <v>0</v>
      </c>
      <c r="F16" s="88" cm="1">
        <f t="array" ref="F16">'Energy Calculator'!G29*INDEX(Parameters!$C$4:$C$19, MATCH(1, (F$4 = Parameters!$B$4:$B$19)*('Energy Calculator'!G$16 = Parameters!$E$4:$E$19), 0 ))</f>
        <v>0</v>
      </c>
      <c r="G16" s="88" cm="1">
        <f t="array" ref="G16">'Energy Calculator'!H29*INDEX(Parameters!$C$4:$C$19, MATCH(1, (G$4 = Parameters!$B$4:$B$19)*('Energy Calculator'!H$16 = Parameters!$E$4:$E$19), 0 ))</f>
        <v>0</v>
      </c>
      <c r="H16" s="86">
        <f t="shared" si="0"/>
        <v>0</v>
      </c>
      <c r="J16" s="22">
        <f t="shared" si="2"/>
        <v>336</v>
      </c>
      <c r="K16" s="87">
        <f>B16*INDEX(Parameters!$C$22:$C$33, MATCH(K$4, Parameters!$B$22:$B$33, 0 ))</f>
        <v>0</v>
      </c>
      <c r="L16" s="87">
        <f>C16*INDEX(Parameters!$C$22:$C$33, MATCH(L$4, Parameters!$B$22:$B$33, 0 ))</f>
        <v>0</v>
      </c>
      <c r="M16" s="87">
        <f>D16*INDEX(Parameters!$C$22:$C$33, MATCH(M$4, Parameters!$B$22:$B$33, 0 ))</f>
        <v>0</v>
      </c>
      <c r="N16" s="87">
        <f>E16*INDEX(Parameters!$C$22:$C$33, MATCH(N$4, Parameters!$B$22:$B$33, 0 ))</f>
        <v>0</v>
      </c>
      <c r="O16" s="87">
        <f>F16*INDEX(Parameters!$C$22:$C$33, MATCH(O$4, Parameters!$B$22:$B$33, 0 ))</f>
        <v>0</v>
      </c>
      <c r="P16" s="87">
        <f>G16*INDEX(Parameters!$C$22:$C$33, MATCH(P$4, Parameters!$B$22:$B$33, 0 ))</f>
        <v>0</v>
      </c>
      <c r="Q16" s="84">
        <f t="shared" si="1"/>
        <v>0</v>
      </c>
    </row>
    <row r="17" spans="1:27" ht="15.75">
      <c r="A17" s="24" t="s">
        <v>45</v>
      </c>
      <c r="B17" s="86">
        <f t="shared" ref="B17:H17" si="3">SUM(B5:B16)</f>
        <v>0</v>
      </c>
      <c r="C17" s="86">
        <f t="shared" si="3"/>
        <v>0</v>
      </c>
      <c r="D17" s="86">
        <f t="shared" si="3"/>
        <v>0</v>
      </c>
      <c r="E17" s="86">
        <f t="shared" si="3"/>
        <v>0</v>
      </c>
      <c r="F17" s="86">
        <f t="shared" si="3"/>
        <v>0</v>
      </c>
      <c r="G17" s="86">
        <f t="shared" si="3"/>
        <v>0</v>
      </c>
      <c r="H17" s="86">
        <f t="shared" si="3"/>
        <v>0</v>
      </c>
      <c r="J17" s="85" t="s">
        <v>45</v>
      </c>
      <c r="K17" s="84">
        <f t="shared" ref="K17:Q17" si="4">SUM(K5:K16)</f>
        <v>0</v>
      </c>
      <c r="L17" s="84">
        <f t="shared" si="4"/>
        <v>0</v>
      </c>
      <c r="M17" s="84">
        <f t="shared" si="4"/>
        <v>0</v>
      </c>
      <c r="N17" s="84">
        <f t="shared" si="4"/>
        <v>0</v>
      </c>
      <c r="O17" s="84">
        <f t="shared" si="4"/>
        <v>0</v>
      </c>
      <c r="P17" s="84">
        <f t="shared" si="4"/>
        <v>0</v>
      </c>
      <c r="Q17" s="84">
        <f t="shared" si="4"/>
        <v>0</v>
      </c>
      <c r="R17" s="1"/>
      <c r="S17" s="1"/>
      <c r="T17" s="1"/>
      <c r="U17" s="1"/>
      <c r="V17" s="1"/>
      <c r="W17" s="1"/>
      <c r="X17" s="1"/>
      <c r="Y17" s="1"/>
      <c r="Z17" s="1"/>
      <c r="AA17" s="1"/>
    </row>
    <row r="18" spans="1:27" ht="15.75">
      <c r="A18" s="23"/>
      <c r="B18" s="83">
        <f t="shared" ref="B18:G18" si="5">IFERROR(B17/$H$17, 0)</f>
        <v>0</v>
      </c>
      <c r="C18" s="83">
        <f t="shared" si="5"/>
        <v>0</v>
      </c>
      <c r="D18" s="83">
        <f t="shared" si="5"/>
        <v>0</v>
      </c>
      <c r="E18" s="83">
        <f t="shared" si="5"/>
        <v>0</v>
      </c>
      <c r="F18" s="83">
        <f t="shared" si="5"/>
        <v>0</v>
      </c>
      <c r="G18" s="83">
        <f t="shared" si="5"/>
        <v>0</v>
      </c>
      <c r="H18" s="83">
        <f>IFERROR(H17/$Q$17, 0)</f>
        <v>0</v>
      </c>
      <c r="K18" s="83">
        <f t="shared" ref="K18:P18" si="6">IFERROR(K17/$Q$17, 0)</f>
        <v>0</v>
      </c>
      <c r="L18" s="83">
        <f t="shared" si="6"/>
        <v>0</v>
      </c>
      <c r="M18" s="83">
        <f t="shared" si="6"/>
        <v>0</v>
      </c>
      <c r="N18" s="83">
        <f t="shared" si="6"/>
        <v>0</v>
      </c>
      <c r="O18" s="83">
        <f t="shared" si="6"/>
        <v>0</v>
      </c>
      <c r="P18" s="83">
        <f t="shared" si="6"/>
        <v>0</v>
      </c>
      <c r="Q18" s="81"/>
      <c r="R18" s="1"/>
      <c r="S18" s="1"/>
      <c r="T18" s="1"/>
      <c r="U18" s="1"/>
      <c r="V18" s="1"/>
      <c r="W18" s="1"/>
      <c r="X18" s="1"/>
      <c r="Y18" s="1"/>
      <c r="Z18" s="1"/>
      <c r="AA18" s="1"/>
    </row>
    <row r="19" spans="1:27" ht="15.75">
      <c r="A19" s="23"/>
      <c r="B19" s="82">
        <f t="shared" ref="B19:H19" si="7">IF(B18&lt;1%,0,B17)</f>
        <v>0</v>
      </c>
      <c r="C19" s="82">
        <f t="shared" si="7"/>
        <v>0</v>
      </c>
      <c r="D19" s="82">
        <f t="shared" si="7"/>
        <v>0</v>
      </c>
      <c r="E19" s="82">
        <f t="shared" si="7"/>
        <v>0</v>
      </c>
      <c r="F19" s="82">
        <f t="shared" si="7"/>
        <v>0</v>
      </c>
      <c r="G19" s="82">
        <f t="shared" si="7"/>
        <v>0</v>
      </c>
      <c r="H19" s="82">
        <f t="shared" si="7"/>
        <v>0</v>
      </c>
      <c r="K19" s="82">
        <f t="shared" ref="K19:P19" si="8">IF(K18&lt;1%,0,K17)</f>
        <v>0</v>
      </c>
      <c r="L19" s="82">
        <f t="shared" si="8"/>
        <v>0</v>
      </c>
      <c r="M19" s="82">
        <f t="shared" si="8"/>
        <v>0</v>
      </c>
      <c r="N19" s="82">
        <f t="shared" si="8"/>
        <v>0</v>
      </c>
      <c r="O19" s="82">
        <f t="shared" si="8"/>
        <v>0</v>
      </c>
      <c r="P19" s="82">
        <f t="shared" si="8"/>
        <v>0</v>
      </c>
      <c r="Q19" s="81"/>
      <c r="R19" s="1"/>
      <c r="S19" s="1"/>
      <c r="T19" s="1"/>
      <c r="U19" s="1"/>
      <c r="V19" s="1"/>
      <c r="W19" s="1"/>
      <c r="X19" s="1"/>
      <c r="Y19" s="1"/>
      <c r="Z19" s="1"/>
      <c r="AA19" s="1"/>
    </row>
    <row r="22" spans="1:27" ht="39" customHeight="1">
      <c r="B22" s="5" t="s">
        <v>94</v>
      </c>
      <c r="C22" s="6" t="s">
        <v>95</v>
      </c>
      <c r="D22" s="6" t="s">
        <v>96</v>
      </c>
      <c r="E22" s="7" t="s">
        <v>97</v>
      </c>
      <c r="F22" s="7" t="s">
        <v>98</v>
      </c>
      <c r="G22" s="7" t="s">
        <v>99</v>
      </c>
      <c r="H22" s="7" t="s">
        <v>100</v>
      </c>
      <c r="I22" s="7" t="s">
        <v>101</v>
      </c>
      <c r="J22" s="7" t="s">
        <v>102</v>
      </c>
      <c r="K22" s="7" t="s">
        <v>103</v>
      </c>
      <c r="L22" s="7" t="s">
        <v>104</v>
      </c>
      <c r="M22" s="7" t="s">
        <v>105</v>
      </c>
      <c r="N22" s="7" t="s">
        <v>106</v>
      </c>
      <c r="O22" s="7" t="s">
        <v>107</v>
      </c>
      <c r="P22" s="7" t="s">
        <v>108</v>
      </c>
      <c r="Q22" s="7" t="s">
        <v>109</v>
      </c>
      <c r="R22" s="8" t="s">
        <v>110</v>
      </c>
    </row>
    <row r="23" spans="1:27" ht="15.75">
      <c r="B23" s="9">
        <f>'Energy Calculator'!B42</f>
        <v>0</v>
      </c>
      <c r="C23" s="10" t="e">
        <f>_xlfn.XLOOKUP('Energy Calculator'!$E$8,$D$22:$R$22,D23:R23)</f>
        <v>#N/A</v>
      </c>
      <c r="D23" s="11"/>
      <c r="E23" s="12">
        <v>21.279999999999998</v>
      </c>
      <c r="F23" s="12">
        <v>21.1</v>
      </c>
      <c r="G23" s="12">
        <v>19.5</v>
      </c>
      <c r="H23" s="12">
        <v>21.18</v>
      </c>
      <c r="I23" s="12">
        <v>20.939999999999998</v>
      </c>
      <c r="J23" s="12">
        <v>18.78</v>
      </c>
      <c r="K23" s="12">
        <v>19.14</v>
      </c>
      <c r="L23" s="12">
        <v>18.96</v>
      </c>
      <c r="M23" s="12">
        <v>19.46</v>
      </c>
      <c r="N23" s="12">
        <v>18.299999999999997</v>
      </c>
      <c r="O23" s="12">
        <v>16.96</v>
      </c>
      <c r="P23" s="12">
        <v>16.439999999999998</v>
      </c>
      <c r="Q23" s="12">
        <v>17.240000000000002</v>
      </c>
      <c r="R23" s="13">
        <v>15.7</v>
      </c>
    </row>
    <row r="24" spans="1:27" ht="15.75">
      <c r="B24" s="9">
        <f>'Energy Calculator'!B43</f>
        <v>32</v>
      </c>
      <c r="C24" s="10" t="e">
        <f>_xlfn.XLOOKUP('Energy Calculator'!$E$8,$D$22:$R$22,D24:R24)</f>
        <v>#N/A</v>
      </c>
      <c r="D24" s="11"/>
      <c r="E24" s="12">
        <v>21.36</v>
      </c>
      <c r="F24" s="12">
        <v>21.220000000000002</v>
      </c>
      <c r="G24" s="12">
        <v>19.86</v>
      </c>
      <c r="H24" s="12">
        <v>20.9</v>
      </c>
      <c r="I24" s="12">
        <v>20.66</v>
      </c>
      <c r="J24" s="12">
        <v>18.600000000000001</v>
      </c>
      <c r="K24" s="12">
        <v>18.760000000000002</v>
      </c>
      <c r="L24" s="12">
        <v>18.46</v>
      </c>
      <c r="M24" s="12">
        <v>18.46</v>
      </c>
      <c r="N24" s="12">
        <v>17.279999999999998</v>
      </c>
      <c r="O24" s="12">
        <v>16.880000000000003</v>
      </c>
      <c r="P24" s="12">
        <v>15.12</v>
      </c>
      <c r="Q24" s="12">
        <v>15.76</v>
      </c>
      <c r="R24" s="13">
        <v>14.399999999999997</v>
      </c>
    </row>
    <row r="25" spans="1:27" ht="15.75">
      <c r="B25" s="9">
        <f>'Energy Calculator'!B44</f>
        <v>61</v>
      </c>
      <c r="C25" s="10" t="e">
        <f>_xlfn.XLOOKUP('Energy Calculator'!$E$8,$D$22:$R$22,D25:R25)</f>
        <v>#N/A</v>
      </c>
      <c r="D25" s="11"/>
      <c r="E25" s="12">
        <v>19.62</v>
      </c>
      <c r="F25" s="12">
        <v>19.740000000000002</v>
      </c>
      <c r="G25" s="12">
        <v>18.02</v>
      </c>
      <c r="H25" s="12">
        <v>19.18</v>
      </c>
      <c r="I25" s="12">
        <v>18.360000000000003</v>
      </c>
      <c r="J25" s="12">
        <v>17.659999999999997</v>
      </c>
      <c r="K25" s="12">
        <v>17.279999999999998</v>
      </c>
      <c r="L25" s="12">
        <v>17.04</v>
      </c>
      <c r="M25" s="12">
        <v>16.940000000000001</v>
      </c>
      <c r="N25" s="12">
        <v>15.540000000000001</v>
      </c>
      <c r="O25" s="12">
        <v>16.380000000000003</v>
      </c>
      <c r="P25" s="12">
        <v>14.16</v>
      </c>
      <c r="Q25" s="12">
        <v>14.220000000000002</v>
      </c>
      <c r="R25" s="13">
        <v>13.8</v>
      </c>
    </row>
    <row r="26" spans="1:27" ht="15.75">
      <c r="B26" s="9">
        <f>'Energy Calculator'!B45</f>
        <v>92</v>
      </c>
      <c r="C26" s="10" t="e">
        <f>_xlfn.XLOOKUP('Energy Calculator'!$E$8,$D$22:$R$22,D26:R26)</f>
        <v>#N/A</v>
      </c>
      <c r="D26" s="11"/>
      <c r="E26" s="12">
        <v>17.32</v>
      </c>
      <c r="F26" s="12">
        <v>16.96</v>
      </c>
      <c r="G26" s="12">
        <v>14.66</v>
      </c>
      <c r="H26" s="12">
        <v>16.520000000000003</v>
      </c>
      <c r="I26" s="12">
        <v>15.86</v>
      </c>
      <c r="J26" s="12">
        <v>15.02</v>
      </c>
      <c r="K26" s="12">
        <v>14.280000000000001</v>
      </c>
      <c r="L26" s="12">
        <v>14.940000000000001</v>
      </c>
      <c r="M26" s="12">
        <v>14.059999999999999</v>
      </c>
      <c r="N26" s="12">
        <v>12.34</v>
      </c>
      <c r="O26" s="12">
        <v>13.179999999999998</v>
      </c>
      <c r="P26" s="12">
        <v>10.92</v>
      </c>
      <c r="Q26" s="12">
        <v>10.14</v>
      </c>
      <c r="R26" s="13">
        <v>11.02</v>
      </c>
    </row>
    <row r="27" spans="1:27" ht="15.75">
      <c r="B27" s="9">
        <f>'Energy Calculator'!B46</f>
        <v>122</v>
      </c>
      <c r="C27" s="10" t="e">
        <f>_xlfn.XLOOKUP('Energy Calculator'!$E$8,$D$22:$R$22,D27:R27)</f>
        <v>#N/A</v>
      </c>
      <c r="D27" s="11"/>
      <c r="E27" s="12">
        <v>15.16</v>
      </c>
      <c r="F27" s="12">
        <v>14.7</v>
      </c>
      <c r="G27" s="12">
        <v>12.08</v>
      </c>
      <c r="H27" s="12">
        <v>14.2</v>
      </c>
      <c r="I27" s="12">
        <v>13.580000000000002</v>
      </c>
      <c r="J27" s="12">
        <v>13.2</v>
      </c>
      <c r="K27" s="12">
        <v>12.059999999999999</v>
      </c>
      <c r="L27" s="12">
        <v>13.559999999999999</v>
      </c>
      <c r="M27" s="12">
        <v>11.7</v>
      </c>
      <c r="N27" s="12">
        <v>9.9</v>
      </c>
      <c r="O27" s="12">
        <v>11.66</v>
      </c>
      <c r="P27" s="12">
        <v>8.120000000000001</v>
      </c>
      <c r="Q27" s="12">
        <v>7.6599999999999993</v>
      </c>
      <c r="R27" s="13">
        <v>8.879999999999999</v>
      </c>
    </row>
    <row r="28" spans="1:27" ht="15.75">
      <c r="B28" s="9">
        <f>'Energy Calculator'!B47</f>
        <v>153</v>
      </c>
      <c r="C28" s="10" t="e">
        <f>_xlfn.XLOOKUP('Energy Calculator'!$E$8,$D$22:$R$22,D28:R28)</f>
        <v>#N/A</v>
      </c>
      <c r="D28" s="11"/>
      <c r="E28" s="12">
        <v>13.319999999999999</v>
      </c>
      <c r="F28" s="12">
        <v>12.62</v>
      </c>
      <c r="G28" s="12">
        <v>10.28</v>
      </c>
      <c r="H28" s="12">
        <v>12.26</v>
      </c>
      <c r="I28" s="12">
        <v>11.580000000000002</v>
      </c>
      <c r="J28" s="12">
        <v>11.360000000000001</v>
      </c>
      <c r="K28" s="12">
        <v>10.280000000000001</v>
      </c>
      <c r="L28" s="12">
        <v>11.440000000000001</v>
      </c>
      <c r="M28" s="12">
        <v>9.32</v>
      </c>
      <c r="N28" s="12">
        <v>7.32</v>
      </c>
      <c r="O28" s="12">
        <v>9.9749999999999996</v>
      </c>
      <c r="P28" s="12">
        <v>5.56</v>
      </c>
      <c r="Q28" s="12">
        <v>4.6199999999999992</v>
      </c>
      <c r="R28" s="13">
        <v>6.3599999999999994</v>
      </c>
    </row>
    <row r="29" spans="1:27" ht="15.75">
      <c r="B29" s="9">
        <f>'Energy Calculator'!B48</f>
        <v>183</v>
      </c>
      <c r="C29" s="10" t="e">
        <f>_xlfn.XLOOKUP('Energy Calculator'!$E$8,$D$22:$R$22,D29:R29)</f>
        <v>#N/A</v>
      </c>
      <c r="D29" s="11"/>
      <c r="E29" s="12">
        <v>12.56</v>
      </c>
      <c r="F29" s="12">
        <v>11.959999999999999</v>
      </c>
      <c r="G29" s="12">
        <v>9.620000000000001</v>
      </c>
      <c r="H29" s="12">
        <v>11.38</v>
      </c>
      <c r="I29" s="12">
        <v>10.950000000000001</v>
      </c>
      <c r="J29" s="12">
        <v>10.7</v>
      </c>
      <c r="K29" s="12">
        <v>9.74</v>
      </c>
      <c r="L29" s="12">
        <v>10.66</v>
      </c>
      <c r="M29" s="12">
        <v>8.5599999999999987</v>
      </c>
      <c r="N29" s="12">
        <v>6.88</v>
      </c>
      <c r="O29" s="12">
        <v>8.98</v>
      </c>
      <c r="P29" s="12">
        <v>5.66</v>
      </c>
      <c r="Q29" s="12">
        <v>4.6399999999999997</v>
      </c>
      <c r="R29" s="13">
        <v>6.58</v>
      </c>
    </row>
    <row r="30" spans="1:27" ht="15.75">
      <c r="B30" s="9">
        <f>'Energy Calculator'!B49</f>
        <v>214</v>
      </c>
      <c r="C30" s="10" t="e">
        <f>_xlfn.XLOOKUP('Energy Calculator'!$E$8,$D$22:$R$22,D30:R30)</f>
        <v>#N/A</v>
      </c>
      <c r="D30" s="11"/>
      <c r="E30" s="12">
        <v>12.84</v>
      </c>
      <c r="F30" s="12">
        <v>12.360000000000001</v>
      </c>
      <c r="G30" s="12">
        <v>10.180000000000001</v>
      </c>
      <c r="H30" s="12">
        <v>11.72</v>
      </c>
      <c r="I30" s="12">
        <v>11.239999999999998</v>
      </c>
      <c r="J30" s="12">
        <v>10.940000000000001</v>
      </c>
      <c r="K30" s="12">
        <v>9.9999999999999982</v>
      </c>
      <c r="L30" s="12">
        <v>11.12</v>
      </c>
      <c r="M30" s="12">
        <v>9.58</v>
      </c>
      <c r="N30" s="12">
        <v>8</v>
      </c>
      <c r="O30" s="12">
        <v>9.8999999999999986</v>
      </c>
      <c r="P30" s="12">
        <v>7.080000000000001</v>
      </c>
      <c r="Q30" s="12">
        <v>5.9799999999999995</v>
      </c>
      <c r="R30" s="13">
        <v>7.3800000000000008</v>
      </c>
    </row>
    <row r="31" spans="1:27" ht="15.75">
      <c r="B31" s="9">
        <f>'Energy Calculator'!B50</f>
        <v>245</v>
      </c>
      <c r="C31" s="10" t="e">
        <f>_xlfn.XLOOKUP('Energy Calculator'!$E$8,$D$22:$R$22,D31:R31)</f>
        <v>#N/A</v>
      </c>
      <c r="D31" s="11"/>
      <c r="E31" s="12">
        <v>13.66</v>
      </c>
      <c r="F31" s="12">
        <v>13.319999999999999</v>
      </c>
      <c r="G31" s="12">
        <v>11.379999999999999</v>
      </c>
      <c r="H31" s="12">
        <v>12.88</v>
      </c>
      <c r="I31" s="12">
        <v>12.78</v>
      </c>
      <c r="J31" s="12">
        <v>11.64</v>
      </c>
      <c r="K31" s="12">
        <v>11.02</v>
      </c>
      <c r="L31" s="12">
        <v>11.64</v>
      </c>
      <c r="M31" s="12">
        <v>10.78</v>
      </c>
      <c r="N31" s="12">
        <v>9.5</v>
      </c>
      <c r="O31" s="12">
        <v>10.36</v>
      </c>
      <c r="P31" s="12">
        <v>8.4</v>
      </c>
      <c r="Q31" s="12">
        <v>7.580000000000001</v>
      </c>
      <c r="R31" s="13">
        <v>8.5399999999999991</v>
      </c>
    </row>
    <row r="32" spans="1:27" ht="15.75">
      <c r="B32" s="9">
        <f>'Energy Calculator'!B51</f>
        <v>275</v>
      </c>
      <c r="C32" s="10" t="e">
        <f>_xlfn.XLOOKUP('Energy Calculator'!$E$8,$D$22:$R$22,D32:R32)</f>
        <v>#N/A</v>
      </c>
      <c r="D32" s="11"/>
      <c r="E32" s="12">
        <v>15.420000000000002</v>
      </c>
      <c r="F32" s="12">
        <v>15.120000000000001</v>
      </c>
      <c r="G32" s="12">
        <v>13.580000000000002</v>
      </c>
      <c r="H32" s="12">
        <v>14.780000000000001</v>
      </c>
      <c r="I32" s="12">
        <v>14.979999999999999</v>
      </c>
      <c r="J32" s="12">
        <v>13.139999999999997</v>
      </c>
      <c r="K32" s="12">
        <v>12.98</v>
      </c>
      <c r="L32" s="12">
        <v>13.34</v>
      </c>
      <c r="M32" s="12">
        <v>12.88</v>
      </c>
      <c r="N32" s="12">
        <v>11.54</v>
      </c>
      <c r="O32" s="12">
        <v>11.92</v>
      </c>
      <c r="P32" s="12">
        <v>10.5</v>
      </c>
      <c r="Q32" s="12">
        <v>10.199999999999999</v>
      </c>
      <c r="R32" s="13">
        <v>10.459999999999999</v>
      </c>
    </row>
    <row r="33" spans="2:18" ht="15.75">
      <c r="B33" s="9">
        <f>'Energy Calculator'!B52</f>
        <v>306</v>
      </c>
      <c r="C33" s="10" t="e">
        <f>_xlfn.XLOOKUP('Energy Calculator'!$E$8,$D$22:$R$22,D33:R33)</f>
        <v>#N/A</v>
      </c>
      <c r="D33" s="11"/>
      <c r="E33" s="12">
        <v>17.940000000000005</v>
      </c>
      <c r="F33" s="12">
        <v>17.46</v>
      </c>
      <c r="G33" s="12">
        <v>16.119999999999997</v>
      </c>
      <c r="H33" s="12">
        <v>17.5</v>
      </c>
      <c r="I33" s="12">
        <v>17.82</v>
      </c>
      <c r="J33" s="12">
        <v>15.4</v>
      </c>
      <c r="K33" s="12">
        <v>15.540000000000001</v>
      </c>
      <c r="L33" s="12">
        <v>15.539999999999997</v>
      </c>
      <c r="M33" s="12">
        <v>15.36</v>
      </c>
      <c r="N33" s="12">
        <v>14.459999999999999</v>
      </c>
      <c r="O33" s="12">
        <v>14.239999999999998</v>
      </c>
      <c r="P33" s="12">
        <v>13.279999999999998</v>
      </c>
      <c r="Q33" s="12">
        <v>12.88</v>
      </c>
      <c r="R33" s="13">
        <v>12.68</v>
      </c>
    </row>
    <row r="34" spans="2:18" ht="15.75">
      <c r="B34" s="9">
        <f>'Energy Calculator'!B53</f>
        <v>336</v>
      </c>
      <c r="C34" s="10" t="e">
        <f>_xlfn.XLOOKUP('Energy Calculator'!$E$8,$D$22:$R$22,D34:R34)</f>
        <v>#N/A</v>
      </c>
      <c r="D34" s="11"/>
      <c r="E34" s="12">
        <v>19.740000000000002</v>
      </c>
      <c r="F34" s="12">
        <v>19.600000000000001</v>
      </c>
      <c r="G34" s="12">
        <v>18.100000000000001</v>
      </c>
      <c r="H34" s="12">
        <v>19.559999999999999</v>
      </c>
      <c r="I34" s="12">
        <v>19.240000000000002</v>
      </c>
      <c r="J34" s="12">
        <v>17.419999999999998</v>
      </c>
      <c r="K34" s="12">
        <v>17.360000000000003</v>
      </c>
      <c r="L34" s="12">
        <v>17.119999999999997</v>
      </c>
      <c r="M34" s="12">
        <v>17.440000000000001</v>
      </c>
      <c r="N34" s="12">
        <v>16.020000000000003</v>
      </c>
      <c r="O34" s="12">
        <v>15.86</v>
      </c>
      <c r="P34" s="12">
        <v>14.440000000000001</v>
      </c>
      <c r="Q34" s="12">
        <v>14.66</v>
      </c>
      <c r="R34" s="13">
        <v>13.979999999999999</v>
      </c>
    </row>
    <row r="35" spans="2:18" ht="15.75">
      <c r="B35" s="4"/>
      <c r="C35" s="14" t="e">
        <f>AVERAGE(C23:C34)</f>
        <v>#N/A</v>
      </c>
      <c r="D35" s="15"/>
      <c r="E35" s="14">
        <f>AVERAGE(E23:E34)</f>
        <v>16.685000000000002</v>
      </c>
      <c r="F35" s="14">
        <f t="shared" ref="F35:R35" si="9">AVERAGE(F23:F34)</f>
        <v>16.346666666666668</v>
      </c>
      <c r="G35" s="14">
        <f t="shared" si="9"/>
        <v>14.448333333333332</v>
      </c>
      <c r="H35" s="14">
        <f t="shared" si="9"/>
        <v>16.004999999999999</v>
      </c>
      <c r="I35" s="14">
        <f t="shared" si="9"/>
        <v>15.665833333333332</v>
      </c>
      <c r="J35" s="14">
        <f t="shared" si="9"/>
        <v>14.488333333333332</v>
      </c>
      <c r="K35" s="14">
        <f t="shared" si="9"/>
        <v>14.036666666666667</v>
      </c>
      <c r="L35" s="14">
        <f t="shared" si="9"/>
        <v>14.484999999999999</v>
      </c>
      <c r="M35" s="14">
        <f t="shared" si="9"/>
        <v>13.711666666666668</v>
      </c>
      <c r="N35" s="14">
        <f t="shared" si="9"/>
        <v>12.256666666666668</v>
      </c>
      <c r="O35" s="14">
        <f t="shared" si="9"/>
        <v>13.024583333333334</v>
      </c>
      <c r="P35" s="14">
        <f t="shared" si="9"/>
        <v>10.806666666666667</v>
      </c>
      <c r="Q35" s="14">
        <f t="shared" si="9"/>
        <v>10.465</v>
      </c>
      <c r="R35" s="16">
        <f t="shared" si="9"/>
        <v>10.814999999999996</v>
      </c>
    </row>
  </sheetData>
  <sheetProtection algorithmName="SHA-512" hashValue="6+FKRxHzFRRD0MYFldkwKXzMZAnCGa9oG8+Yx5VrwIwrRKVm/NK/D+yuYPZCxnSmvwIs6Je0aa74IUyWV60nJQ==" saltValue="VjSnvZdv2Sbqm+9MIe8iKw==" spinCount="100000" sheet="1" objects="1" scenarios="1"/>
  <protectedRanges>
    <protectedRange sqref="K5:P16 B5:G16" name="Range1_1"/>
  </protectedRanges>
  <mergeCells count="2">
    <mergeCell ref="B3:H3"/>
    <mergeCell ref="K3:Q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CE9A-8A2B-4F3F-9783-3EAF7A91966B}">
  <sheetPr codeName="Sheet6"/>
  <dimension ref="A1"/>
  <sheetViews>
    <sheetView tabSelected="1" workbookViewId="0">
      <selection activeCell="Z46" sqref="Z46"/>
    </sheetView>
  </sheetViews>
  <sheetFormatPr defaultRowHeight="15"/>
  <sheetData/>
  <sheetProtection algorithmName="SHA-512" hashValue="jYMnuM8/yN5aOOWE8NOljGSkEs0d6MzPKFaQhG5LdBnDwH6Ou2+d2hCGIiBhFtRVc09fsioq1RGwz7LAcAeA7g==" saltValue="qbbhocrFay9F5JumEjoEH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1524e96-ec98-4da0-a122-419156e7d6b0">
      <Value>593</Value>
    </TaxCatchAll>
    <TaxKeywordTaxHTField xmlns="21524e96-ec98-4da0-a122-419156e7d6b0">
      <Terms xmlns="http://schemas.microsoft.com/office/infopath/2007/PartnerControls"/>
    </TaxKeywordTaxHTField>
    <lcf76f155ced4ddcb4097134ff3c332f xmlns="376270d6-e0e1-44d9-9147-71125ac31554" xsi:nil="true"/>
    <k03a37f2627d4dc4ad1de93546aabd57 xmlns="376270d6-e0e1-44d9-9147-71125ac31554">
      <Terms xmlns="http://schemas.microsoft.com/office/infopath/2007/PartnerControls">
        <TermInfo xmlns="http://schemas.microsoft.com/office/infopath/2007/PartnerControls">
          <TermName xmlns="http://schemas.microsoft.com/office/infopath/2007/PartnerControls">Sector Associations</TermName>
          <TermId xmlns="http://schemas.microsoft.com/office/infopath/2007/PartnerControls">a6007bde-6c27-40d2-9998-2f06fa854c52</TermId>
        </TermInfo>
      </Terms>
    </k03a37f2627d4dc4ad1de93546aabd57>
    <C3TopicNote xmlns="21524e96-ec98-4da0-a122-419156e7d6b0">
      <Terms xmlns="http://schemas.microsoft.com/office/infopath/2007/PartnerControls"/>
    </C3TopicNote>
    <C3FinancialYearNote xmlns="21524e96-ec98-4da0-a122-419156e7d6b0">
      <Terms xmlns="http://schemas.microsoft.com/office/infopath/2007/PartnerControls"/>
    </C3FinancialYearNote>
    <AccountManager xmlns="21524e96-ec98-4da0-a122-419156e7d6b0">
      <UserInfo>
        <DisplayName>Insa Errey</DisplayName>
        <AccountId>70</AccountId>
        <AccountType/>
      </UserInfo>
    </AccountManager>
  </documentManagement>
</p:properti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4d2ba6f9c77fd2f75ba4b9851673b6c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dc993b67346727e2889a0368b469198f"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9102C6-4269-4276-8EAD-449FDC5B125F}"/>
</file>

<file path=customXml/itemProps2.xml><?xml version="1.0" encoding="utf-8"?>
<ds:datastoreItem xmlns:ds="http://schemas.openxmlformats.org/officeDocument/2006/customXml" ds:itemID="{DCE5CFE2-8B20-4E58-8EAC-7DECB9E46334}"/>
</file>

<file path=customXml/itemProps3.xml><?xml version="1.0" encoding="utf-8"?>
<ds:datastoreItem xmlns:ds="http://schemas.openxmlformats.org/officeDocument/2006/customXml" ds:itemID="{6F96F2DA-7727-431C-A774-1E18B16670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toby.deridder</dc:creator>
  <cp:keywords/>
  <dc:description/>
  <cp:lastModifiedBy/>
  <cp:revision/>
  <dcterms:created xsi:type="dcterms:W3CDTF">2015-06-05T18:17:20Z</dcterms:created>
  <dcterms:modified xsi:type="dcterms:W3CDTF">2025-04-14T03:49:42Z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3FinancialYear">
    <vt:lpwstr/>
  </property>
  <property fmtid="{D5CDD505-2E9C-101B-9397-08002B2CF9AE}" pid="4" name="C3FinancialYearNote">
    <vt:lpwstr/>
  </property>
  <property fmtid="{D5CDD505-2E9C-101B-9397-08002B2CF9AE}" pid="5" name="MediaServiceImageTags">
    <vt:lpwstr/>
  </property>
  <property fmtid="{D5CDD505-2E9C-101B-9397-08002B2CF9AE}" pid="6" name="ContentTypeId">
    <vt:lpwstr>0x010100FBA2F251638CCE48A93329D5E27FBC110100752342217DD78349B7B458CE96B5C641</vt:lpwstr>
  </property>
  <property fmtid="{D5CDD505-2E9C-101B-9397-08002B2CF9AE}" pid="7" name="kddd98c5f6f34737bde028fc23de385d">
    <vt:lpwstr/>
  </property>
  <property fmtid="{D5CDD505-2E9C-101B-9397-08002B2CF9AE}" pid="8" name="C3Topic">
    <vt:lpwstr/>
  </property>
  <property fmtid="{D5CDD505-2E9C-101B-9397-08002B2CF9AE}" pid="9" name="ProgrammePartner">
    <vt:lpwstr/>
  </property>
  <property fmtid="{D5CDD505-2E9C-101B-9397-08002B2CF9AE}" pid="10" name="C3TopicNote">
    <vt:lpwstr/>
  </property>
  <property fmtid="{D5CDD505-2E9C-101B-9397-08002B2CF9AE}" pid="11" name="C3Region">
    <vt:lpwstr/>
  </property>
  <property fmtid="{D5CDD505-2E9C-101B-9397-08002B2CF9AE}" pid="12" name="C3RegionNote">
    <vt:lpwstr/>
  </property>
  <property fmtid="{D5CDD505-2E9C-101B-9397-08002B2CF9AE}" pid="13" name="Partnership Sector">
    <vt:lpwstr>593;#Sector Associations|a6007bde-6c27-40d2-9998-2f06fa854c52</vt:lpwstr>
  </property>
  <property fmtid="{D5CDD505-2E9C-101B-9397-08002B2CF9AE}" pid="14" name="k03a37f2627d4dc4ad1de93546aabd57">
    <vt:lpwstr>Sector Associations|a6007bde-6c27-40d2-9998-2f06fa854c52</vt:lpwstr>
  </property>
  <property fmtid="{D5CDD505-2E9C-101B-9397-08002B2CF9AE}" pid="15" name="_docset_NoMedatataSyncRequired">
    <vt:lpwstr>True</vt:lpwstr>
  </property>
  <property fmtid="{D5CDD505-2E9C-101B-9397-08002B2CF9AE}" pid="16" name="C3Active">
    <vt:bool>true</vt:bool>
  </property>
  <property fmtid="{D5CDD505-2E9C-101B-9397-08002B2CF9AE}" pid="17" name="SharedWithUsers">
    <vt:lpwstr>70;#Insa Errey;#583;#Karen Orr;#85;#Hamish Thomson;#86;#Julie Coyne</vt:lpwstr>
  </property>
  <property fmtid="{D5CDD505-2E9C-101B-9397-08002B2CF9AE}" pid="18" name="Partnership_x0020_Sector">
    <vt:lpwstr>593;#Sector Associations|a6007bde-6c27-40d2-9998-2f06fa854c52</vt:lpwstr>
  </property>
</Properties>
</file>